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881" activeTab="1"/>
  </bookViews>
  <sheets>
    <sheet name="Mẫu BC việc theo CHV Mẫu 06" sheetId="1" r:id="rId1"/>
    <sheet name="Mẫu BC theo CHV mẫu 7" sheetId="2" r:id="rId2"/>
    <sheet name="sua  mau an tuyen khong ro 9" sheetId="3" state="hidden" r:id="rId3"/>
  </sheets>
  <externalReferences>
    <externalReference r:id="rId6"/>
  </externalReferences>
  <definedNames/>
  <calcPr fullCalcOnLoad="1"/>
</workbook>
</file>

<file path=xl/sharedStrings.xml><?xml version="1.0" encoding="utf-8"?>
<sst xmlns="http://schemas.openxmlformats.org/spreadsheetml/2006/main" count="288" uniqueCount="178">
  <si>
    <t>I</t>
  </si>
  <si>
    <t>II</t>
  </si>
  <si>
    <t>Ngày nhận báo cáo:……………………</t>
  </si>
  <si>
    <t>Đơn vị tính: 1.000 đồng</t>
  </si>
  <si>
    <t>Số việc</t>
  </si>
  <si>
    <t>Số việc có điều kiện giải quyết</t>
  </si>
  <si>
    <t>Số việc tạm đình chỉ thi hành án</t>
  </si>
  <si>
    <t>Số việc lý do khác</t>
  </si>
  <si>
    <t>NGƯỜI LẬP BIỂU</t>
  </si>
  <si>
    <t>Số tiền có điều kiện giải quyết</t>
  </si>
  <si>
    <t>Số việc
thi hành
xong</t>
  </si>
  <si>
    <t xml:space="preserve">
Tổng số việc chuyển
kỳ sau</t>
  </si>
  <si>
    <t xml:space="preserve">Số tiền  thi hành 
dở dang
</t>
  </si>
  <si>
    <t xml:space="preserve">Số tiền chưa thi hành
</t>
  </si>
  <si>
    <t xml:space="preserve">Số tiền lý do khác
</t>
  </si>
  <si>
    <t>A</t>
  </si>
  <si>
    <t>Chia ra:</t>
  </si>
  <si>
    <t>Đơn vị tính: Việc</t>
  </si>
  <si>
    <t>Số tiền</t>
  </si>
  <si>
    <t>Ngày nhận báo cáo:……….………………</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</si>
  <si>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</si>
  <si>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</si>
  <si>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</si>
  <si>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</si>
  <si>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</si>
  <si>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</si>
  <si>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</si>
  <si>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</si>
  <si>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</si>
  <si>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</si>
  <si>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Số việc thụ lý</t>
  </si>
  <si>
    <t>Kết quả giải quyết</t>
  </si>
  <si>
    <t>Tống số</t>
  </si>
  <si>
    <t>Tổng số</t>
  </si>
  <si>
    <t xml:space="preserve">CHIA THEO CƠ QUAN THI HÀNH ÁN VÀ CHẤP HÀNH VIÊN </t>
  </si>
  <si>
    <t xml:space="preserve">         CỤC TRƯỞNG (CHI CỤC TRƯỞNG)</t>
  </si>
  <si>
    <t xml:space="preserve">Số tiền
mới thụ lý
</t>
  </si>
  <si>
    <t xml:space="preserve">Số việc mới
thụ lý
</t>
  </si>
  <si>
    <t xml:space="preserve">Ghi chú:  </t>
  </si>
  <si>
    <t xml:space="preserve">Tổng số
</t>
  </si>
  <si>
    <t>1</t>
  </si>
  <si>
    <t>2</t>
  </si>
  <si>
    <t>3</t>
  </si>
  <si>
    <t xml:space="preserve">
Tổng số
</t>
  </si>
  <si>
    <t xml:space="preserve"> - Biểu mẫu này dùng cho Cục Thi hành án dân sự và Chi cục Thi hành án dân sự;</t>
  </si>
  <si>
    <t>Số 
năm trước
chuyển sang</t>
  </si>
  <si>
    <t>Số tiền thụ lý</t>
  </si>
  <si>
    <t>Số tiền chưa có điều kiện
 giải quyết</t>
  </si>
  <si>
    <t xml:space="preserve"> - Đối với Chi cục thi hành án dân sự chỉ thống kê số của Chi cục;</t>
  </si>
  <si>
    <t>Số tiền
năm trước  chuyển sang</t>
  </si>
  <si>
    <t xml:space="preserve"> - Cột 1= cột 2+ cột 3; cột 8= cột 9+10; cột 3=cột 4+ cột 5+cột 6, cột 10= cột 11+ cột 12.</t>
  </si>
  <si>
    <t>Số tiền thi hành
xong</t>
  </si>
  <si>
    <t>Số tiền  trả đơn
yêu cầu</t>
  </si>
  <si>
    <t>Số việc chưa có điều
 kiện giải quyết</t>
  </si>
  <si>
    <t>(ký, họ tên, đóng dấu)</t>
  </si>
  <si>
    <r>
      <t xml:space="preserve">…., ngày….tháng….năm ….….
</t>
    </r>
    <r>
      <rPr>
        <b/>
        <sz val="13"/>
        <rFont val="Times New Roman"/>
        <family val="1"/>
      </rPr>
      <t xml:space="preserve">NGƯỜI LẬP BIỂU
</t>
    </r>
    <r>
      <rPr>
        <i/>
        <sz val="13"/>
        <rFont val="Times New Roman"/>
        <family val="1"/>
      </rPr>
      <t>(ký, họ tên)</t>
    </r>
  </si>
  <si>
    <t>Số việc thi hành 
dở dang</t>
  </si>
  <si>
    <t>Số việc chưa thi hành</t>
  </si>
  <si>
    <t xml:space="preserve">
Số việc miễn thi hành án</t>
  </si>
  <si>
    <t>Số việc trả đơn
yêu cầu thi hành án</t>
  </si>
  <si>
    <t>Số
 việc hoãn
thi hành án</t>
  </si>
  <si>
    <t>Số việc đình chỉ
thi hành án</t>
  </si>
  <si>
    <t>Số việc
ủy thác thi hành án</t>
  </si>
  <si>
    <t>Số tiền tạm đình chỉ
thi hành án</t>
  </si>
  <si>
    <t xml:space="preserve">
Số tiền hoãn
thi hành án</t>
  </si>
  <si>
    <t xml:space="preserve">
Số tiền miễn, giảm
thi hành án dân sự
</t>
  </si>
  <si>
    <t>Số tiền  đình chỉ
thi hành án</t>
  </si>
  <si>
    <t xml:space="preserve">
Số tiền ủy thác thi hành án
</t>
  </si>
  <si>
    <t xml:space="preserve">Tổng số
</t>
  </si>
  <si>
    <t>Tên đơn vị</t>
  </si>
  <si>
    <t>4</t>
  </si>
  <si>
    <t>5</t>
  </si>
  <si>
    <t>6</t>
  </si>
  <si>
    <t xml:space="preserve"> KẾT QUẢ THI HÀNH ÁN DÂN SỰ TÍNH BẰNG TIỀN </t>
  </si>
  <si>
    <t>Tỷ lệ: tiền
 giải quyết xong/ tiền có điều kiện giải quyết    ( %)</t>
  </si>
  <si>
    <t>Ngày nhận báo cáo….……</t>
  </si>
  <si>
    <t>Tỷ lệ: việc
 giải quyết xong/ việc
có điều kiện giải quyết
( %)</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</si>
  <si>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</si>
  <si>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</si>
  <si>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</si>
  <si>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</si>
  <si>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</si>
  <si>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</si>
  <si>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</si>
  <si>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</si>
  <si>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</si>
  <si>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</si>
  <si>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</si>
  <si>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</si>
  <si>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Các Chi  cục THADS</t>
  </si>
  <si>
    <t>Ban hành theo TT số: 01/2013/TT-BTP</t>
  </si>
  <si>
    <t>ngày 03 tháng 01 năm 2013</t>
  </si>
  <si>
    <t>Số chưa có điều kiện thi hành (Điều 44a Luật THADS)</t>
  </si>
  <si>
    <t>Số tiền chưa có điều kiện thi hành (Điều 44a Luật THADS)</t>
  </si>
  <si>
    <t>Cục THADS tỉnh Bình Thuận</t>
  </si>
  <si>
    <t>PHÓ CỤC TRƯỞNG</t>
  </si>
  <si>
    <t>Nguyễn Văn Bình</t>
  </si>
  <si>
    <t>Trần Quốc Bảo</t>
  </si>
  <si>
    <t>Đơn vị gửi báo cáo:</t>
  </si>
  <si>
    <t>Đơn vị nhận báo cáo:</t>
  </si>
  <si>
    <t>Tổng cục THADS- Bộ Tư pháp</t>
  </si>
  <si>
    <t>Cục THADS tỉnh</t>
  </si>
  <si>
    <t>Nguyễn Hồng Nga</t>
  </si>
  <si>
    <t>Nguyễn Thị Kim Yến</t>
  </si>
  <si>
    <t>Ngô Minh Thành</t>
  </si>
  <si>
    <t>Trần Thanh Lương</t>
  </si>
  <si>
    <t>Hà Vi Tùng</t>
  </si>
  <si>
    <t>Nguyễn Đức Minh</t>
  </si>
  <si>
    <t>Nguyễn Văn Tiến</t>
  </si>
  <si>
    <t>Lữ Văn Quí</t>
  </si>
  <si>
    <t>Nguyễn Thị Thanh Miền</t>
  </si>
  <si>
    <t>Hồ Sỹ Thông</t>
  </si>
  <si>
    <t xml:space="preserve"> THADS TP Phan Thiết</t>
  </si>
  <si>
    <t>Trần Thị Thanh Nga</t>
  </si>
  <si>
    <t>Trần Đức Tín</t>
  </si>
  <si>
    <t>Ngô Trí Hùng</t>
  </si>
  <si>
    <t>Trương Quang Hy</t>
  </si>
  <si>
    <t>Lê Tấn Dũng</t>
  </si>
  <si>
    <t>Ng. Kiều Khánh Trang</t>
  </si>
  <si>
    <t>Đinh Đình Hiền</t>
  </si>
  <si>
    <t>Võ Văn Hiếu</t>
  </si>
  <si>
    <t>Nguyễn Thanh Tùng</t>
  </si>
  <si>
    <t>Bùi Thị Minh Ngà</t>
  </si>
  <si>
    <t xml:space="preserve"> THADS TX Lagi</t>
  </si>
  <si>
    <t>Trần Văn Ba</t>
  </si>
  <si>
    <t>Trần Thanh An</t>
  </si>
  <si>
    <t>Hồ Thị Khánh Huệ</t>
  </si>
  <si>
    <t>Nguyễn Chí Lập</t>
  </si>
  <si>
    <t xml:space="preserve"> THADS H. Tuy Phong</t>
  </si>
  <si>
    <t>Trần Khắc Minh</t>
  </si>
  <si>
    <t>Trần Sơn</t>
  </si>
  <si>
    <t>Nguyễn Thái Thường</t>
  </si>
  <si>
    <t>Cao Thị Diệu Huyền</t>
  </si>
  <si>
    <t>Qua Đình Thiện</t>
  </si>
  <si>
    <t>Lý Văn Mây</t>
  </si>
  <si>
    <t xml:space="preserve"> THADS H. Bắc Bình</t>
  </si>
  <si>
    <t>Tiền Minh Sướng</t>
  </si>
  <si>
    <t>Lê Văn Hoàng</t>
  </si>
  <si>
    <t>Võ Duy Giáp</t>
  </si>
  <si>
    <t>Trần Trương Thọ</t>
  </si>
  <si>
    <t>Huỳnh Thảo Huy</t>
  </si>
  <si>
    <t xml:space="preserve"> THADS H. Đức Linh</t>
  </si>
  <si>
    <t>Lê Ngọc Thiện</t>
  </si>
  <si>
    <t>Huỳnh Tấn Tài</t>
  </si>
  <si>
    <t>Nguyễn Thị Hoà</t>
  </si>
  <si>
    <t xml:space="preserve"> THADS H. Tánh Linh</t>
  </si>
  <si>
    <t>Hoàng Văn Phụng</t>
  </si>
  <si>
    <t>Nguyễn Văn Lập</t>
  </si>
  <si>
    <t xml:space="preserve"> THADS H. Hàm .T. Bắc</t>
  </si>
  <si>
    <t>Phan Văn Lại</t>
  </si>
  <si>
    <t>Hồ Triều Châu</t>
  </si>
  <si>
    <t>Lê Ngọc Phách</t>
  </si>
  <si>
    <t>Trần Thị Loan</t>
  </si>
  <si>
    <t>Thông Thị Kiến</t>
  </si>
  <si>
    <t xml:space="preserve"> THADS H. Hàm .T. Nam</t>
  </si>
  <si>
    <t>Nguyễn Xuân Kiều</t>
  </si>
  <si>
    <t>Nguyễn Thành Nhân</t>
  </si>
  <si>
    <t>Phạm Thị Sáng</t>
  </si>
  <si>
    <t>Lê Văn Cao</t>
  </si>
  <si>
    <t xml:space="preserve"> THADS H. Hàm Tân</t>
  </si>
  <si>
    <t>Nguyễn Thanh Cao</t>
  </si>
  <si>
    <t>Nguyễn Linh Giang</t>
  </si>
  <si>
    <t>Bùi Thái Bình</t>
  </si>
  <si>
    <t xml:space="preserve"> THADS H. Phú Quý</t>
  </si>
  <si>
    <t>Nguyễn Thị Ngữ</t>
  </si>
  <si>
    <t>Nguyễn Văn Thành</t>
  </si>
  <si>
    <t xml:space="preserve"> KT. CỤC TRƯỞNG </t>
  </si>
  <si>
    <t xml:space="preserve"> Đơn vị gửi báo cáo:</t>
  </si>
  <si>
    <t xml:space="preserve">
Tổng số tiền chuyển
kỳ sau</t>
  </si>
  <si>
    <t>Nguyễn T. Thanh Miền</t>
  </si>
  <si>
    <t xml:space="preserve"> THADS H. HT. Nam</t>
  </si>
  <si>
    <t xml:space="preserve"> KT. CỤC TRƯỞNG</t>
  </si>
  <si>
    <t xml:space="preserve"> THADS H. HT. Bắc</t>
  </si>
  <si>
    <t>Bình Thuận, ngày 03 tháng 9 năm 2015</t>
  </si>
  <si>
    <t>11 tháng/ năm 2015</t>
  </si>
  <si>
    <t>Khưu Quốc Việt</t>
  </si>
  <si>
    <t>( Từ ngày 01 tháng 10 năm 2014 đến ngày 31 tháng 8 năm 2015 )</t>
  </si>
  <si>
    <t>(đã ký)</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</si>
</sst>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
    <numFmt numFmtId="194" formatCode="_([$$-409]* #,##0_);_([$$-409]* \(#,##0\);_([$$-409]* &quot;-&quot;_);_(@_)"/>
    <numFmt numFmtId="195" formatCode="_([$VND]\ * #,##0_);_([$VND]\ * \(#,##0\);_([$VND]\ * &quot;-&quot;_);_(@_)"/>
    <numFmt numFmtId="196" formatCode="###,##0"/>
  </numFmts>
  <fonts count="56">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12"/>
      <name val=".VnHelvetInsH"/>
      <family val="2"/>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10"/>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8"/>
      <name val="Times New Roman"/>
      <family val="1"/>
    </font>
    <font>
      <b/>
      <i/>
      <sz val="8"/>
      <name val="Times New Roman"/>
      <family val="1"/>
    </font>
    <font>
      <i/>
      <sz val="8"/>
      <name val="Times New Roman"/>
      <family val="1"/>
    </font>
    <font>
      <sz val="9"/>
      <name val="Times New Roman"/>
      <family val="1"/>
    </font>
    <font>
      <sz val="9"/>
      <color indexed="10"/>
      <name val="Times New Roman"/>
      <family val="1"/>
    </font>
    <font>
      <i/>
      <sz val="8"/>
      <name val=".VnTime"/>
      <family val="2"/>
    </font>
    <font>
      <sz val="6"/>
      <name val="Times New Roman"/>
      <family val="1"/>
    </font>
    <font>
      <sz val="8"/>
      <color indexed="10"/>
      <name val="Times New Roman"/>
      <family val="1"/>
    </font>
    <font>
      <sz val="8"/>
      <name val="Traditional Arabic"/>
      <family val="1"/>
    </font>
    <font>
      <i/>
      <sz val="6"/>
      <name val="Times New Roman"/>
      <family val="1"/>
    </font>
    <font>
      <sz val="8"/>
      <name val="Garamond"/>
      <family val="1"/>
    </font>
    <font>
      <i/>
      <sz val="8"/>
      <name val="Garamond"/>
      <family val="1"/>
    </font>
    <font>
      <b/>
      <sz val="8"/>
      <name val="Traditional Arabic"/>
      <family val="1"/>
    </font>
    <font>
      <i/>
      <sz val="8"/>
      <name val="Traditional Arabic"/>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thin"/>
    </border>
    <border>
      <left>
        <color indexed="63"/>
      </left>
      <right style="thin"/>
      <top style="thin"/>
      <bottom style="thin"/>
    </border>
    <border>
      <left>
        <color indexed="63"/>
      </left>
      <right style="thin"/>
      <top>
        <color indexed="63"/>
      </top>
      <bottom style="double"/>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4">
    <xf numFmtId="0" fontId="0" fillId="0" borderId="0" xfId="0" applyAlignment="1">
      <alignment/>
    </xf>
    <xf numFmtId="0" fontId="0" fillId="0" borderId="0" xfId="0" applyNumberFormat="1" applyFont="1" applyAlignment="1">
      <alignment/>
    </xf>
    <xf numFmtId="49" fontId="0" fillId="0" borderId="0" xfId="0" applyNumberFormat="1" applyAlignment="1">
      <alignment/>
    </xf>
    <xf numFmtId="49" fontId="0" fillId="24" borderId="0" xfId="0" applyNumberFormat="1" applyFont="1" applyFill="1" applyAlignment="1">
      <alignment/>
    </xf>
    <xf numFmtId="49" fontId="0" fillId="0" borderId="0" xfId="0" applyNumberFormat="1" applyFill="1" applyAlignment="1">
      <alignment/>
    </xf>
    <xf numFmtId="49" fontId="2" fillId="0" borderId="0" xfId="0" applyNumberFormat="1" applyFont="1" applyBorder="1" applyAlignment="1">
      <alignment/>
    </xf>
    <xf numFmtId="49" fontId="0" fillId="0" borderId="0" xfId="0" applyNumberFormat="1" applyFont="1" applyAlignment="1">
      <alignment/>
    </xf>
    <xf numFmtId="49" fontId="1" fillId="0" borderId="0" xfId="0" applyNumberFormat="1" applyFont="1" applyBorder="1" applyAlignment="1">
      <alignment/>
    </xf>
    <xf numFmtId="49" fontId="0" fillId="0" borderId="0" xfId="0" applyNumberFormat="1" applyFill="1" applyBorder="1" applyAlignment="1">
      <alignment/>
    </xf>
    <xf numFmtId="49" fontId="0" fillId="0" borderId="10" xfId="0" applyNumberFormat="1" applyFill="1" applyBorder="1" applyAlignment="1">
      <alignment/>
    </xf>
    <xf numFmtId="49" fontId="0" fillId="0" borderId="0" xfId="0" applyNumberFormat="1" applyFont="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2"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7" fillId="0" borderId="1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0" fontId="0" fillId="24" borderId="0" xfId="0" applyNumberFormat="1" applyFont="1" applyFill="1" applyAlignment="1">
      <alignment/>
    </xf>
    <xf numFmtId="0" fontId="0" fillId="24" borderId="0" xfId="0" applyNumberFormat="1" applyFont="1" applyFill="1" applyBorder="1" applyAlignment="1">
      <alignment/>
    </xf>
    <xf numFmtId="0" fontId="0" fillId="0" borderId="0" xfId="0" applyNumberFormat="1" applyAlignment="1">
      <alignment/>
    </xf>
    <xf numFmtId="0" fontId="14" fillId="0" borderId="0" xfId="0" applyNumberFormat="1" applyFont="1" applyFill="1" applyAlignment="1">
      <alignment wrapText="1"/>
    </xf>
    <xf numFmtId="0" fontId="0" fillId="0" borderId="0" xfId="0" applyNumberFormat="1" applyFont="1" applyBorder="1" applyAlignment="1">
      <alignment/>
    </xf>
    <xf numFmtId="0" fontId="2" fillId="0" borderId="0" xfId="0" applyNumberFormat="1" applyFont="1" applyAlignment="1">
      <alignment/>
    </xf>
    <xf numFmtId="0" fontId="0" fillId="24" borderId="12" xfId="0" applyNumberFormat="1" applyFont="1" applyFill="1" applyBorder="1" applyAlignment="1">
      <alignment/>
    </xf>
    <xf numFmtId="0" fontId="0" fillId="0" borderId="0" xfId="0" applyNumberFormat="1" applyFill="1" applyAlignment="1">
      <alignment/>
    </xf>
    <xf numFmtId="0" fontId="0" fillId="0" borderId="0" xfId="0" applyNumberFormat="1" applyFill="1" applyBorder="1" applyAlignment="1">
      <alignment/>
    </xf>
    <xf numFmtId="0" fontId="47" fillId="24" borderId="10" xfId="0" applyNumberFormat="1" applyFont="1" applyFill="1" applyBorder="1" applyAlignment="1" applyProtection="1">
      <alignment horizontal="center" vertical="center"/>
      <protection/>
    </xf>
    <xf numFmtId="41" fontId="6" fillId="20" borderId="10" xfId="0" applyNumberFormat="1" applyFont="1" applyFill="1" applyBorder="1" applyAlignment="1" applyProtection="1">
      <alignment horizontal="center" vertical="center"/>
      <protection hidden="1"/>
    </xf>
    <xf numFmtId="39" fontId="43" fillId="20" borderId="10" xfId="0" applyNumberFormat="1" applyFont="1" applyFill="1" applyBorder="1" applyAlignment="1" applyProtection="1">
      <alignment horizontal="center" vertical="center"/>
      <protection hidden="1"/>
    </xf>
    <xf numFmtId="0" fontId="6" fillId="20" borderId="10" xfId="0" applyNumberFormat="1" applyFont="1" applyFill="1" applyBorder="1" applyAlignment="1" applyProtection="1">
      <alignment horizontal="center" vertical="center"/>
      <protection/>
    </xf>
    <xf numFmtId="49" fontId="6" fillId="20" borderId="10" xfId="0" applyNumberFormat="1" applyFont="1" applyFill="1" applyBorder="1" applyAlignment="1" applyProtection="1">
      <alignment horizontal="left" vertical="center"/>
      <protection/>
    </xf>
    <xf numFmtId="0" fontId="5" fillId="24" borderId="10" xfId="0" applyNumberFormat="1" applyFont="1" applyFill="1" applyBorder="1" applyAlignment="1" applyProtection="1">
      <alignment horizontal="center" vertical="center"/>
      <protection/>
    </xf>
    <xf numFmtId="0" fontId="5" fillId="0" borderId="10" xfId="0" applyFont="1" applyBorder="1" applyAlignment="1">
      <alignment horizontal="left"/>
    </xf>
    <xf numFmtId="41" fontId="5" fillId="20" borderId="10" xfId="0" applyNumberFormat="1" applyFont="1" applyFill="1" applyBorder="1" applyAlignment="1" applyProtection="1">
      <alignment horizontal="center" vertical="center"/>
      <protection hidden="1"/>
    </xf>
    <xf numFmtId="39" fontId="43" fillId="24" borderId="10" xfId="0" applyNumberFormat="1" applyFont="1" applyFill="1" applyBorder="1" applyAlignment="1" applyProtection="1">
      <alignment horizontal="center" vertical="center"/>
      <protection hidden="1"/>
    </xf>
    <xf numFmtId="0" fontId="5" fillId="24" borderId="14" xfId="0" applyNumberFormat="1" applyFont="1" applyFill="1" applyBorder="1" applyAlignment="1" applyProtection="1">
      <alignment horizontal="center" vertical="center"/>
      <protection/>
    </xf>
    <xf numFmtId="41" fontId="6" fillId="20" borderId="15" xfId="0" applyNumberFormat="1" applyFont="1" applyFill="1" applyBorder="1" applyAlignment="1" applyProtection="1">
      <alignment horizontal="center" vertical="center"/>
      <protection hidden="1"/>
    </xf>
    <xf numFmtId="41" fontId="6" fillId="20" borderId="14" xfId="0" applyNumberFormat="1" applyFont="1" applyFill="1" applyBorder="1" applyAlignment="1" applyProtection="1">
      <alignment horizontal="center" vertical="center"/>
      <protection hidden="1"/>
    </xf>
    <xf numFmtId="41" fontId="5" fillId="20" borderId="14" xfId="0" applyNumberFormat="1" applyFont="1" applyFill="1" applyBorder="1" applyAlignment="1" applyProtection="1">
      <alignment horizontal="center" vertical="center"/>
      <protection hidden="1"/>
    </xf>
    <xf numFmtId="0" fontId="6" fillId="20" borderId="13" xfId="0" applyNumberFormat="1" applyFont="1" applyFill="1" applyBorder="1" applyAlignment="1" applyProtection="1">
      <alignment horizontal="center" vertical="center"/>
      <protection/>
    </xf>
    <xf numFmtId="49" fontId="6" fillId="20" borderId="13" xfId="0" applyNumberFormat="1" applyFont="1" applyFill="1" applyBorder="1" applyAlignment="1" applyProtection="1">
      <alignment horizontal="left" vertical="center"/>
      <protection/>
    </xf>
    <xf numFmtId="41" fontId="6" fillId="20" borderId="13" xfId="0" applyNumberFormat="1" applyFont="1" applyFill="1" applyBorder="1" applyAlignment="1" applyProtection="1">
      <alignment horizontal="center" vertical="center"/>
      <protection hidden="1"/>
    </xf>
    <xf numFmtId="39" fontId="43" fillId="20" borderId="13" xfId="0" applyNumberFormat="1" applyFont="1" applyFill="1" applyBorder="1" applyAlignment="1" applyProtection="1">
      <alignment horizontal="center" vertical="center"/>
      <protection hidden="1"/>
    </xf>
    <xf numFmtId="4" fontId="8" fillId="0" borderId="14" xfId="0" applyNumberFormat="1" applyFont="1" applyBorder="1" applyAlignment="1">
      <alignment horizontal="center"/>
    </xf>
    <xf numFmtId="0" fontId="5" fillId="0" borderId="16" xfId="0" applyFont="1" applyBorder="1" applyAlignment="1">
      <alignment horizontal="left"/>
    </xf>
    <xf numFmtId="41" fontId="5" fillId="24" borderId="10" xfId="0" applyNumberFormat="1" applyFont="1" applyFill="1" applyBorder="1" applyAlignment="1" applyProtection="1">
      <alignment horizontal="right" vertical="center"/>
      <protection hidden="1"/>
    </xf>
    <xf numFmtId="41" fontId="5" fillId="0" borderId="10" xfId="0" applyNumberFormat="1" applyFont="1" applyFill="1" applyBorder="1" applyAlignment="1" applyProtection="1">
      <alignment horizontal="right" vertical="center"/>
      <protection hidden="1"/>
    </xf>
    <xf numFmtId="39" fontId="43" fillId="24" borderId="13" xfId="0" applyNumberFormat="1" applyFont="1" applyFill="1" applyBorder="1" applyAlignment="1" applyProtection="1">
      <alignment horizontal="center" vertical="center"/>
      <protection hidden="1"/>
    </xf>
    <xf numFmtId="0" fontId="5" fillId="0" borderId="17" xfId="0" applyFont="1" applyBorder="1" applyAlignment="1">
      <alignment horizontal="left"/>
    </xf>
    <xf numFmtId="0" fontId="5" fillId="0" borderId="18" xfId="0" applyFont="1" applyBorder="1" applyAlignment="1">
      <alignment horizontal="left" vertical="center"/>
    </xf>
    <xf numFmtId="41" fontId="5" fillId="24" borderId="14" xfId="0" applyNumberFormat="1" applyFont="1" applyFill="1" applyBorder="1" applyAlignment="1" applyProtection="1">
      <alignment horizontal="right" vertical="center"/>
      <protection hidden="1"/>
    </xf>
    <xf numFmtId="41" fontId="5" fillId="0" borderId="14" xfId="0" applyNumberFormat="1" applyFont="1" applyFill="1" applyBorder="1" applyAlignment="1" applyProtection="1">
      <alignment horizontal="right" vertical="center"/>
      <protection hidden="1"/>
    </xf>
    <xf numFmtId="41" fontId="5" fillId="0" borderId="15" xfId="0" applyNumberFormat="1" applyFont="1" applyFill="1" applyBorder="1" applyAlignment="1" applyProtection="1">
      <alignment horizontal="right" vertical="center"/>
      <protection hidden="1"/>
    </xf>
    <xf numFmtId="39" fontId="43" fillId="24" borderId="15" xfId="0" applyNumberFormat="1" applyFont="1" applyFill="1" applyBorder="1" applyAlignment="1" applyProtection="1">
      <alignment horizontal="center" vertical="center"/>
      <protection hidden="1"/>
    </xf>
    <xf numFmtId="0" fontId="5" fillId="24" borderId="11" xfId="0" applyNumberFormat="1" applyFont="1" applyFill="1" applyBorder="1" applyAlignment="1" applyProtection="1">
      <alignment horizontal="center" vertical="center"/>
      <protection/>
    </xf>
    <xf numFmtId="0" fontId="48" fillId="24" borderId="19" xfId="0" applyNumberFormat="1" applyFont="1" applyFill="1" applyBorder="1" applyAlignment="1" applyProtection="1">
      <alignment horizontal="center" vertical="center"/>
      <protection/>
    </xf>
    <xf numFmtId="0" fontId="48" fillId="24" borderId="14" xfId="0" applyNumberFormat="1" applyFont="1" applyFill="1" applyBorder="1" applyAlignment="1" applyProtection="1">
      <alignment horizontal="center" vertical="center"/>
      <protection/>
    </xf>
    <xf numFmtId="0" fontId="15" fillId="0" borderId="0" xfId="0" applyNumberFormat="1" applyFont="1" applyBorder="1" applyAlignment="1">
      <alignment horizontal="center" wrapText="1"/>
    </xf>
    <xf numFmtId="0" fontId="4" fillId="0" borderId="0" xfId="0" applyNumberFormat="1" applyFont="1" applyBorder="1" applyAlignment="1">
      <alignment/>
    </xf>
    <xf numFmtId="0" fontId="1" fillId="0" borderId="0" xfId="0" applyNumberFormat="1" applyFont="1" applyBorder="1" applyAlignment="1">
      <alignment/>
    </xf>
    <xf numFmtId="0" fontId="11" fillId="0" borderId="0" xfId="0" applyNumberFormat="1" applyFont="1" applyBorder="1" applyAlignment="1">
      <alignment/>
    </xf>
    <xf numFmtId="0" fontId="14" fillId="0" borderId="0" xfId="0" applyNumberFormat="1" applyFont="1" applyBorder="1" applyAlignment="1">
      <alignment horizontal="center" wrapText="1"/>
    </xf>
    <xf numFmtId="0" fontId="2" fillId="0" borderId="0" xfId="0" applyNumberFormat="1" applyFont="1" applyBorder="1" applyAlignment="1">
      <alignment/>
    </xf>
    <xf numFmtId="0" fontId="0" fillId="0" borderId="0" xfId="0" applyNumberFormat="1" applyFont="1" applyAlignment="1">
      <alignment/>
    </xf>
    <xf numFmtId="0" fontId="0" fillId="24" borderId="0" xfId="0" applyNumberFormat="1" applyFont="1" applyFill="1" applyAlignment="1">
      <alignment/>
    </xf>
    <xf numFmtId="0" fontId="16" fillId="0" borderId="0" xfId="0" applyNumberFormat="1" applyFont="1" applyAlignment="1">
      <alignment/>
    </xf>
    <xf numFmtId="0" fontId="13" fillId="0" borderId="0" xfId="0" applyNumberFormat="1" applyFont="1" applyAlignment="1">
      <alignment wrapText="1"/>
    </xf>
    <xf numFmtId="0" fontId="0" fillId="24" borderId="0" xfId="0" applyNumberFormat="1" applyFont="1" applyFill="1" applyBorder="1" applyAlignment="1">
      <alignment horizontal="left"/>
    </xf>
    <xf numFmtId="0" fontId="0" fillId="0" borderId="0" xfId="0" applyNumberFormat="1" applyAlignment="1">
      <alignment horizontal="center"/>
    </xf>
    <xf numFmtId="0" fontId="0" fillId="24" borderId="12" xfId="0" applyNumberFormat="1" applyFont="1" applyFill="1" applyBorder="1" applyAlignment="1">
      <alignment horizontal="left"/>
    </xf>
    <xf numFmtId="0" fontId="47" fillId="24" borderId="13" xfId="0" applyNumberFormat="1" applyFont="1" applyFill="1" applyBorder="1" applyAlignment="1" applyProtection="1">
      <alignment horizontal="center" vertical="center"/>
      <protection/>
    </xf>
    <xf numFmtId="3" fontId="50" fillId="20" borderId="10" xfId="0" applyNumberFormat="1" applyFont="1" applyFill="1" applyBorder="1" applyAlignment="1" applyProtection="1">
      <alignment horizontal="center" vertical="center"/>
      <protection hidden="1"/>
    </xf>
    <xf numFmtId="4" fontId="47" fillId="20" borderId="10" xfId="0" applyNumberFormat="1" applyFont="1" applyFill="1" applyBorder="1" applyAlignment="1" applyProtection="1">
      <alignment horizontal="center" vertical="center"/>
      <protection/>
    </xf>
    <xf numFmtId="0" fontId="42" fillId="20" borderId="10" xfId="0" applyNumberFormat="1" applyFont="1" applyFill="1" applyBorder="1" applyAlignment="1" applyProtection="1">
      <alignment horizontal="center" vertical="center"/>
      <protection/>
    </xf>
    <xf numFmtId="49" fontId="42" fillId="20" borderId="10" xfId="0" applyNumberFormat="1" applyFont="1" applyFill="1" applyBorder="1" applyAlignment="1" applyProtection="1">
      <alignment horizontal="left" vertical="center"/>
      <protection/>
    </xf>
    <xf numFmtId="0" fontId="8" fillId="24" borderId="10" xfId="0" applyNumberFormat="1" applyFont="1" applyFill="1" applyBorder="1" applyAlignment="1" applyProtection="1">
      <alignment horizontal="center" vertical="center"/>
      <protection/>
    </xf>
    <xf numFmtId="0" fontId="8" fillId="24" borderId="14" xfId="0" applyNumberFormat="1" applyFont="1" applyFill="1" applyBorder="1" applyAlignment="1" applyProtection="1">
      <alignment horizontal="center" vertical="center"/>
      <protection/>
    </xf>
    <xf numFmtId="0" fontId="42" fillId="20" borderId="13" xfId="0" applyNumberFormat="1" applyFont="1" applyFill="1" applyBorder="1" applyAlignment="1" applyProtection="1">
      <alignment horizontal="center" vertical="center"/>
      <protection/>
    </xf>
    <xf numFmtId="49" fontId="42" fillId="20" borderId="13" xfId="0" applyNumberFormat="1" applyFont="1" applyFill="1" applyBorder="1" applyAlignment="1" applyProtection="1">
      <alignment horizontal="left" vertical="center"/>
      <protection/>
    </xf>
    <xf numFmtId="3" fontId="50" fillId="20" borderId="13" xfId="0" applyNumberFormat="1" applyFont="1" applyFill="1" applyBorder="1" applyAlignment="1" applyProtection="1">
      <alignment horizontal="center" vertical="center"/>
      <protection hidden="1"/>
    </xf>
    <xf numFmtId="4" fontId="44" fillId="20" borderId="13" xfId="0" applyNumberFormat="1" applyFont="1" applyFill="1" applyBorder="1" applyAlignment="1">
      <alignment horizontal="center" vertical="center"/>
    </xf>
    <xf numFmtId="0" fontId="15" fillId="0" borderId="0" xfId="0" applyNumberFormat="1" applyFont="1" applyBorder="1" applyAlignment="1">
      <alignment wrapText="1"/>
    </xf>
    <xf numFmtId="0" fontId="19" fillId="0" borderId="0" xfId="0" applyNumberFormat="1" applyFont="1" applyAlignment="1">
      <alignment wrapText="1"/>
    </xf>
    <xf numFmtId="3" fontId="0" fillId="0" borderId="0" xfId="0" applyNumberFormat="1" applyAlignment="1">
      <alignment/>
    </xf>
    <xf numFmtId="41" fontId="5" fillId="20" borderId="13" xfId="0" applyNumberFormat="1" applyFont="1" applyFill="1" applyBorder="1" applyAlignment="1" applyProtection="1">
      <alignment horizontal="center" vertical="center"/>
      <protection hidden="1"/>
    </xf>
    <xf numFmtId="39" fontId="43" fillId="24" borderId="14" xfId="0" applyNumberFormat="1" applyFont="1" applyFill="1" applyBorder="1" applyAlignment="1" applyProtection="1">
      <alignment horizontal="center" vertical="center"/>
      <protection hidden="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0" xfId="0" applyFont="1" applyBorder="1" applyAlignment="1">
      <alignment horizontal="left" vertical="center"/>
    </xf>
    <xf numFmtId="3" fontId="50" fillId="20" borderId="14" xfId="0" applyNumberFormat="1" applyFont="1" applyFill="1" applyBorder="1" applyAlignment="1" applyProtection="1">
      <alignment horizontal="center" vertical="center"/>
      <protection hidden="1"/>
    </xf>
    <xf numFmtId="4" fontId="44" fillId="24" borderId="13" xfId="0" applyNumberFormat="1" applyFont="1" applyFill="1" applyBorder="1" applyAlignment="1">
      <alignment horizontal="center" vertical="center"/>
    </xf>
    <xf numFmtId="4" fontId="44" fillId="24" borderId="10" xfId="0" applyNumberFormat="1" applyFont="1" applyFill="1" applyBorder="1" applyAlignment="1">
      <alignment horizontal="center" vertical="center"/>
    </xf>
    <xf numFmtId="4" fontId="44" fillId="24" borderId="15" xfId="0" applyNumberFormat="1" applyFont="1" applyFill="1" applyBorder="1" applyAlignment="1">
      <alignment horizontal="center" vertical="center"/>
    </xf>
    <xf numFmtId="4" fontId="51" fillId="24" borderId="14" xfId="0" applyNumberFormat="1" applyFont="1" applyFill="1" applyBorder="1" applyAlignment="1">
      <alignment horizontal="center" vertical="center"/>
    </xf>
    <xf numFmtId="4" fontId="8" fillId="24" borderId="15" xfId="0" applyNumberFormat="1" applyFont="1" applyFill="1" applyBorder="1" applyAlignment="1" applyProtection="1">
      <alignment horizontal="center" vertical="center"/>
      <protection/>
    </xf>
    <xf numFmtId="41" fontId="5" fillId="24" borderId="10" xfId="57" applyNumberFormat="1" applyFont="1" applyFill="1" applyBorder="1" applyAlignment="1" applyProtection="1">
      <alignment horizontal="right" vertical="center"/>
      <protection/>
    </xf>
    <xf numFmtId="41" fontId="5" fillId="24" borderId="10" xfId="62" applyNumberFormat="1" applyFont="1" applyFill="1" applyBorder="1" applyAlignment="1" applyProtection="1">
      <alignment horizontal="right" vertical="center"/>
      <protection/>
    </xf>
    <xf numFmtId="41" fontId="5" fillId="24" borderId="11" xfId="57" applyNumberFormat="1" applyFont="1" applyFill="1" applyBorder="1" applyAlignment="1" applyProtection="1">
      <alignment horizontal="right" vertical="center"/>
      <protection/>
    </xf>
    <xf numFmtId="41" fontId="5" fillId="24" borderId="11" xfId="62" applyNumberFormat="1" applyFont="1" applyFill="1" applyBorder="1" applyAlignment="1" applyProtection="1">
      <alignment horizontal="right" vertical="center"/>
      <protection/>
    </xf>
    <xf numFmtId="41" fontId="5" fillId="24" borderId="10" xfId="57" applyNumberFormat="1" applyFont="1" applyFill="1" applyBorder="1" applyAlignment="1">
      <alignment horizontal="right"/>
      <protection/>
    </xf>
    <xf numFmtId="41" fontId="5" fillId="24" borderId="11" xfId="57" applyNumberFormat="1" applyFont="1" applyFill="1" applyBorder="1" applyAlignment="1">
      <alignment horizontal="right"/>
      <protection/>
    </xf>
    <xf numFmtId="0" fontId="5" fillId="0" borderId="14" xfId="0" applyFont="1" applyBorder="1" applyAlignment="1">
      <alignment horizontal="left" vertical="center"/>
    </xf>
    <xf numFmtId="41" fontId="5" fillId="24" borderId="14" xfId="57" applyNumberFormat="1" applyFont="1" applyFill="1" applyBorder="1" applyAlignment="1" applyProtection="1">
      <alignment horizontal="right" vertical="center"/>
      <protection/>
    </xf>
    <xf numFmtId="41" fontId="5" fillId="24" borderId="14" xfId="62" applyNumberFormat="1" applyFont="1" applyFill="1" applyBorder="1" applyAlignment="1" applyProtection="1">
      <alignment horizontal="right" vertical="center"/>
      <protection/>
    </xf>
    <xf numFmtId="41" fontId="5" fillId="24" borderId="14" xfId="57" applyNumberFormat="1" applyFont="1" applyFill="1" applyBorder="1" applyAlignment="1">
      <alignment horizontal="right"/>
      <protection/>
    </xf>
    <xf numFmtId="41" fontId="5" fillId="24" borderId="10" xfId="0" applyNumberFormat="1" applyFont="1" applyFill="1" applyBorder="1" applyAlignment="1" applyProtection="1">
      <alignment horizontal="center" vertical="center"/>
      <protection hidden="1"/>
    </xf>
    <xf numFmtId="0" fontId="5" fillId="0" borderId="10" xfId="0" applyFont="1" applyFill="1" applyBorder="1" applyAlignment="1">
      <alignment horizontal="left"/>
    </xf>
    <xf numFmtId="41" fontId="5" fillId="24" borderId="11" xfId="0" applyNumberFormat="1" applyFont="1" applyFill="1" applyBorder="1" applyAlignment="1" applyProtection="1">
      <alignment horizontal="center" vertical="center"/>
      <protection hidden="1"/>
    </xf>
    <xf numFmtId="0" fontId="5" fillId="0" borderId="15" xfId="0" applyFont="1" applyBorder="1" applyAlignment="1">
      <alignment horizontal="left"/>
    </xf>
    <xf numFmtId="41" fontId="5" fillId="24" borderId="15" xfId="0" applyNumberFormat="1" applyFont="1" applyFill="1" applyBorder="1" applyAlignment="1" applyProtection="1">
      <alignment horizontal="center" vertical="center"/>
      <protection hidden="1"/>
    </xf>
    <xf numFmtId="41" fontId="5" fillId="24" borderId="14" xfId="0" applyNumberFormat="1" applyFont="1" applyFill="1" applyBorder="1" applyAlignment="1" applyProtection="1">
      <alignment horizontal="center" vertical="center"/>
      <protection hidden="1"/>
    </xf>
    <xf numFmtId="41" fontId="5" fillId="24" borderId="10" xfId="0" applyNumberFormat="1" applyFont="1" applyFill="1" applyBorder="1" applyAlignment="1" applyProtection="1">
      <alignment horizontal="center" vertical="center"/>
      <protection/>
    </xf>
    <xf numFmtId="41" fontId="5" fillId="24" borderId="10" xfId="62" applyNumberFormat="1" applyFont="1" applyFill="1" applyBorder="1" applyAlignment="1" applyProtection="1">
      <alignment horizontal="center" vertical="center"/>
      <protection/>
    </xf>
    <xf numFmtId="41" fontId="5" fillId="24" borderId="10" xfId="0" applyNumberFormat="1" applyFont="1" applyFill="1" applyBorder="1" applyAlignment="1">
      <alignment horizontal="center"/>
    </xf>
    <xf numFmtId="0" fontId="5" fillId="0" borderId="14" xfId="0" applyNumberFormat="1" applyFont="1" applyBorder="1" applyAlignment="1">
      <alignment/>
    </xf>
    <xf numFmtId="41" fontId="5" fillId="24" borderId="14" xfId="0" applyNumberFormat="1" applyFont="1" applyFill="1" applyBorder="1" applyAlignment="1" applyProtection="1">
      <alignment horizontal="center" vertical="center"/>
      <protection/>
    </xf>
    <xf numFmtId="41" fontId="5" fillId="24" borderId="14" xfId="62" applyNumberFormat="1" applyFont="1" applyFill="1" applyBorder="1" applyAlignment="1" applyProtection="1">
      <alignment horizontal="center" vertical="center"/>
      <protection/>
    </xf>
    <xf numFmtId="41" fontId="5" fillId="24" borderId="14" xfId="0" applyNumberFormat="1" applyFont="1" applyFill="1" applyBorder="1" applyAlignment="1">
      <alignment horizontal="center"/>
    </xf>
    <xf numFmtId="0" fontId="5" fillId="24" borderId="16" xfId="0" applyFont="1" applyFill="1" applyBorder="1" applyAlignment="1">
      <alignment horizontal="left"/>
    </xf>
    <xf numFmtId="41" fontId="6" fillId="20" borderId="10" xfId="0" applyNumberFormat="1" applyFont="1" applyFill="1" applyBorder="1" applyAlignment="1" applyProtection="1">
      <alignment horizontal="center"/>
      <protection hidden="1"/>
    </xf>
    <xf numFmtId="0" fontId="5" fillId="24" borderId="17" xfId="0" applyFont="1" applyFill="1" applyBorder="1" applyAlignment="1">
      <alignment horizontal="left"/>
    </xf>
    <xf numFmtId="0" fontId="5" fillId="24" borderId="11" xfId="0" applyFont="1" applyFill="1" applyBorder="1" applyAlignment="1">
      <alignment horizontal="left"/>
    </xf>
    <xf numFmtId="0" fontId="5" fillId="24" borderId="10" xfId="0" applyFont="1" applyFill="1" applyBorder="1" applyAlignment="1">
      <alignment horizontal="left"/>
    </xf>
    <xf numFmtId="0" fontId="5" fillId="24" borderId="14" xfId="0" applyFont="1" applyFill="1" applyBorder="1" applyAlignment="1">
      <alignment horizontal="left"/>
    </xf>
    <xf numFmtId="41" fontId="6" fillId="20" borderId="14" xfId="0" applyNumberFormat="1" applyFont="1" applyFill="1" applyBorder="1" applyAlignment="1" applyProtection="1">
      <alignment horizontal="center"/>
      <protection hidden="1"/>
    </xf>
    <xf numFmtId="0" fontId="5" fillId="0" borderId="14" xfId="0" applyFont="1" applyBorder="1" applyAlignment="1">
      <alignment horizontal="left"/>
    </xf>
    <xf numFmtId="0" fontId="5" fillId="0" borderId="11" xfId="0" applyFont="1" applyBorder="1" applyAlignment="1">
      <alignment horizontal="left"/>
    </xf>
    <xf numFmtId="0" fontId="5" fillId="24" borderId="19" xfId="0" applyFont="1" applyFill="1" applyBorder="1" applyAlignment="1">
      <alignment horizontal="left"/>
    </xf>
    <xf numFmtId="41" fontId="5" fillId="24" borderId="10" xfId="57" applyNumberFormat="1" applyFont="1" applyFill="1" applyBorder="1" applyAlignment="1" applyProtection="1">
      <alignment horizontal="center" vertical="center"/>
      <protection hidden="1"/>
    </xf>
    <xf numFmtId="41" fontId="6" fillId="24" borderId="10" xfId="57" applyNumberFormat="1" applyFont="1" applyFill="1" applyBorder="1" applyAlignment="1" applyProtection="1">
      <alignment horizontal="center" vertical="center"/>
      <protection hidden="1"/>
    </xf>
    <xf numFmtId="41" fontId="5" fillId="24" borderId="14" xfId="57" applyNumberFormat="1" applyFont="1" applyFill="1" applyBorder="1" applyAlignment="1" applyProtection="1">
      <alignment horizontal="center" vertical="center"/>
      <protection hidden="1"/>
    </xf>
    <xf numFmtId="41" fontId="6" fillId="20" borderId="19" xfId="0" applyNumberFormat="1" applyFont="1" applyFill="1" applyBorder="1" applyAlignment="1" applyProtection="1">
      <alignment horizontal="center" vertical="center"/>
      <protection hidden="1"/>
    </xf>
    <xf numFmtId="41" fontId="5" fillId="24" borderId="19" xfId="0" applyNumberFormat="1" applyFont="1" applyFill="1" applyBorder="1" applyAlignment="1" applyProtection="1">
      <alignment horizontal="center" vertical="center"/>
      <protection hidden="1"/>
    </xf>
    <xf numFmtId="41" fontId="5" fillId="20" borderId="15" xfId="0" applyNumberFormat="1" applyFont="1" applyFill="1" applyBorder="1" applyAlignment="1" applyProtection="1">
      <alignment horizontal="center" vertical="center"/>
      <protection hidden="1"/>
    </xf>
    <xf numFmtId="0" fontId="8" fillId="0" borderId="10" xfId="0" applyFont="1" applyBorder="1" applyAlignment="1">
      <alignment horizontal="left" vertical="center"/>
    </xf>
    <xf numFmtId="3" fontId="52" fillId="20" borderId="10" xfId="0" applyNumberFormat="1" applyFont="1" applyFill="1" applyBorder="1" applyAlignment="1" applyProtection="1">
      <alignment horizontal="center" vertical="center"/>
      <protection hidden="1"/>
    </xf>
    <xf numFmtId="3" fontId="52" fillId="24" borderId="10" xfId="0" applyNumberFormat="1" applyFont="1" applyFill="1" applyBorder="1" applyAlignment="1" applyProtection="1">
      <alignment horizontal="center" vertical="center"/>
      <protection hidden="1"/>
    </xf>
    <xf numFmtId="4" fontId="47" fillId="24" borderId="10" xfId="0" applyNumberFormat="1" applyFont="1" applyFill="1" applyBorder="1" applyAlignment="1" applyProtection="1">
      <alignment horizontal="center" vertical="center"/>
      <protection/>
    </xf>
    <xf numFmtId="0" fontId="8" fillId="0" borderId="10" xfId="0" applyFont="1" applyFill="1" applyBorder="1" applyAlignment="1">
      <alignment horizontal="left" vertical="center"/>
    </xf>
    <xf numFmtId="3" fontId="52" fillId="24" borderId="11" xfId="0" applyNumberFormat="1" applyFont="1" applyFill="1" applyBorder="1" applyAlignment="1" applyProtection="1">
      <alignment horizontal="center" vertical="center"/>
      <protection hidden="1"/>
    </xf>
    <xf numFmtId="3" fontId="8" fillId="24" borderId="10" xfId="0" applyNumberFormat="1" applyFont="1" applyFill="1" applyBorder="1" applyAlignment="1" applyProtection="1">
      <alignment horizontal="center" vertical="center"/>
      <protection hidden="1"/>
    </xf>
    <xf numFmtId="0" fontId="8" fillId="0" borderId="10" xfId="0" applyNumberFormat="1" applyFont="1" applyFill="1" applyBorder="1" applyAlignment="1">
      <alignment horizontal="left" vertical="center"/>
    </xf>
    <xf numFmtId="0" fontId="8" fillId="0" borderId="15" xfId="0" applyNumberFormat="1" applyFont="1" applyFill="1" applyBorder="1" applyAlignment="1">
      <alignment horizontal="left" vertical="center"/>
    </xf>
    <xf numFmtId="3" fontId="52" fillId="20" borderId="15" xfId="0" applyNumberFormat="1" applyFont="1" applyFill="1" applyBorder="1" applyAlignment="1" applyProtection="1">
      <alignment horizontal="center" vertical="center"/>
      <protection hidden="1"/>
    </xf>
    <xf numFmtId="3" fontId="52" fillId="24" borderId="15" xfId="0" applyNumberFormat="1" applyFont="1" applyFill="1" applyBorder="1" applyAlignment="1" applyProtection="1">
      <alignment horizontal="center" vertical="center"/>
      <protection hidden="1"/>
    </xf>
    <xf numFmtId="3" fontId="52" fillId="20" borderId="14" xfId="0" applyNumberFormat="1" applyFont="1" applyFill="1" applyBorder="1" applyAlignment="1" applyProtection="1">
      <alignment horizontal="center" vertical="center"/>
      <protection hidden="1"/>
    </xf>
    <xf numFmtId="4" fontId="47" fillId="24" borderId="14" xfId="0" applyNumberFormat="1" applyFont="1" applyFill="1" applyBorder="1" applyAlignment="1" applyProtection="1">
      <alignment horizontal="center" vertical="center"/>
      <protection/>
    </xf>
    <xf numFmtId="0" fontId="8" fillId="0" borderId="17" xfId="0" applyFont="1" applyBorder="1" applyAlignment="1">
      <alignment horizontal="left" vertical="center"/>
    </xf>
    <xf numFmtId="3" fontId="50" fillId="24" borderId="10" xfId="0" applyNumberFormat="1" applyFont="1" applyFill="1" applyBorder="1" applyAlignment="1" applyProtection="1">
      <alignment horizontal="center" vertical="center"/>
      <protection/>
    </xf>
    <xf numFmtId="3" fontId="50" fillId="24" borderId="10" xfId="62" applyNumberFormat="1" applyFont="1" applyFill="1" applyBorder="1" applyAlignment="1" applyProtection="1">
      <alignment horizontal="center" vertical="center"/>
      <protection/>
    </xf>
    <xf numFmtId="3" fontId="50" fillId="24" borderId="10" xfId="0" applyNumberFormat="1" applyFont="1" applyFill="1" applyBorder="1" applyAlignment="1">
      <alignment horizontal="center"/>
    </xf>
    <xf numFmtId="0" fontId="8" fillId="0" borderId="16" xfId="0" applyFont="1" applyBorder="1" applyAlignment="1">
      <alignment horizontal="left" vertical="center"/>
    </xf>
    <xf numFmtId="0" fontId="8" fillId="0" borderId="0" xfId="0" applyFont="1" applyAlignment="1">
      <alignment horizontal="left" vertical="center"/>
    </xf>
    <xf numFmtId="3" fontId="50" fillId="24" borderId="10" xfId="62" applyNumberFormat="1" applyFont="1" applyFill="1" applyBorder="1" applyAlignment="1" applyProtection="1">
      <alignment horizontal="left" vertical="center"/>
      <protection/>
    </xf>
    <xf numFmtId="0" fontId="8" fillId="0" borderId="14" xfId="0" applyFont="1" applyBorder="1" applyAlignment="1">
      <alignment horizontal="left" vertical="center"/>
    </xf>
    <xf numFmtId="3" fontId="50" fillId="24" borderId="14" xfId="0" applyNumberFormat="1" applyFont="1" applyFill="1" applyBorder="1" applyAlignment="1" applyProtection="1">
      <alignment horizontal="center" vertical="center"/>
      <protection/>
    </xf>
    <xf numFmtId="3" fontId="50" fillId="24" borderId="14" xfId="62" applyNumberFormat="1" applyFont="1" applyFill="1" applyBorder="1" applyAlignment="1" applyProtection="1">
      <alignment horizontal="center" vertical="center"/>
      <protection/>
    </xf>
    <xf numFmtId="3" fontId="50" fillId="24" borderId="14" xfId="0" applyNumberFormat="1" applyFont="1" applyFill="1" applyBorder="1" applyAlignment="1">
      <alignment horizontal="center"/>
    </xf>
    <xf numFmtId="3" fontId="50" fillId="24" borderId="10" xfId="59" applyNumberFormat="1" applyFont="1" applyFill="1" applyBorder="1" applyAlignment="1" applyProtection="1">
      <alignment horizontal="center" vertical="center"/>
      <protection/>
    </xf>
    <xf numFmtId="3" fontId="50" fillId="24" borderId="10" xfId="59" applyNumberFormat="1" applyFont="1" applyFill="1" applyBorder="1" applyAlignment="1">
      <alignment horizontal="center"/>
      <protection/>
    </xf>
    <xf numFmtId="0" fontId="8" fillId="0" borderId="20" xfId="0" applyFont="1" applyBorder="1" applyAlignment="1">
      <alignment horizontal="left" vertical="center"/>
    </xf>
    <xf numFmtId="3" fontId="50" fillId="20" borderId="11" xfId="0" applyNumberFormat="1" applyFont="1" applyFill="1" applyBorder="1" applyAlignment="1" applyProtection="1">
      <alignment horizontal="center" vertical="center"/>
      <protection hidden="1"/>
    </xf>
    <xf numFmtId="4" fontId="44" fillId="24" borderId="11" xfId="0" applyNumberFormat="1" applyFont="1" applyFill="1" applyBorder="1" applyAlignment="1">
      <alignment horizontal="center" vertical="center"/>
    </xf>
    <xf numFmtId="0" fontId="8" fillId="0" borderId="10" xfId="0" applyNumberFormat="1" applyFont="1" applyBorder="1" applyAlignment="1">
      <alignment vertical="center"/>
    </xf>
    <xf numFmtId="3" fontId="50" fillId="24" borderId="11" xfId="59" applyNumberFormat="1" applyFont="1" applyFill="1" applyBorder="1" applyAlignment="1" applyProtection="1">
      <alignment horizontal="center" vertical="center"/>
      <protection/>
    </xf>
    <xf numFmtId="3" fontId="50" fillId="24" borderId="11" xfId="62" applyNumberFormat="1" applyFont="1" applyFill="1" applyBorder="1" applyAlignment="1" applyProtection="1">
      <alignment horizontal="center" vertical="center"/>
      <protection/>
    </xf>
    <xf numFmtId="3" fontId="50" fillId="24" borderId="11" xfId="59" applyNumberFormat="1" applyFont="1" applyFill="1" applyBorder="1" applyAlignment="1">
      <alignment horizontal="center"/>
      <protection/>
    </xf>
    <xf numFmtId="3" fontId="50" fillId="24" borderId="14" xfId="59" applyNumberFormat="1" applyFont="1" applyFill="1" applyBorder="1" applyAlignment="1" applyProtection="1">
      <alignment horizontal="center" vertical="center"/>
      <protection/>
    </xf>
    <xf numFmtId="3" fontId="50" fillId="24" borderId="14" xfId="59" applyNumberFormat="1" applyFont="1" applyFill="1" applyBorder="1" applyAlignment="1">
      <alignment horizontal="center"/>
      <protection/>
    </xf>
    <xf numFmtId="4" fontId="44" fillId="24" borderId="14" xfId="0" applyNumberFormat="1" applyFont="1" applyFill="1" applyBorder="1" applyAlignment="1">
      <alignment horizontal="center" vertical="center"/>
    </xf>
    <xf numFmtId="3" fontId="50" fillId="24" borderId="10" xfId="0" applyNumberFormat="1" applyFont="1" applyFill="1" applyBorder="1" applyAlignment="1" applyProtection="1">
      <alignment vertical="center"/>
      <protection hidden="1"/>
    </xf>
    <xf numFmtId="3" fontId="50" fillId="24" borderId="10" xfId="0" applyNumberFormat="1" applyFont="1" applyFill="1" applyBorder="1" applyAlignment="1" applyProtection="1">
      <alignment horizontal="center" vertical="center"/>
      <protection hidden="1"/>
    </xf>
    <xf numFmtId="0" fontId="8" fillId="0" borderId="13" xfId="0" applyFont="1" applyBorder="1" applyAlignment="1">
      <alignment horizontal="left" vertical="center"/>
    </xf>
    <xf numFmtId="0" fontId="50" fillId="0" borderId="14" xfId="0" applyNumberFormat="1" applyFont="1" applyBorder="1" applyAlignment="1">
      <alignment/>
    </xf>
    <xf numFmtId="0" fontId="50" fillId="0" borderId="14" xfId="0" applyNumberFormat="1" applyFont="1" applyBorder="1" applyAlignment="1">
      <alignment horizontal="center"/>
    </xf>
    <xf numFmtId="0" fontId="50" fillId="0" borderId="14" xfId="0" applyNumberFormat="1" applyFont="1" applyBorder="1" applyAlignment="1">
      <alignment horizontal="center" wrapText="1"/>
    </xf>
    <xf numFmtId="3" fontId="50" fillId="24" borderId="10" xfId="0" applyNumberFormat="1" applyFont="1" applyFill="1" applyBorder="1" applyAlignment="1" applyProtection="1">
      <alignment horizontal="center" vertical="center"/>
      <protection/>
    </xf>
    <xf numFmtId="3" fontId="50" fillId="24" borderId="10" xfId="62" applyNumberFormat="1" applyFont="1" applyFill="1" applyBorder="1" applyAlignment="1" applyProtection="1">
      <alignment horizontal="center" vertical="center"/>
      <protection/>
    </xf>
    <xf numFmtId="3" fontId="50" fillId="24" borderId="10" xfId="0" applyNumberFormat="1" applyFont="1" applyFill="1" applyBorder="1" applyAlignment="1">
      <alignment horizontal="center"/>
    </xf>
    <xf numFmtId="3" fontId="50" fillId="24" borderId="14" xfId="0" applyNumberFormat="1" applyFont="1" applyFill="1" applyBorder="1" applyAlignment="1" applyProtection="1">
      <alignment horizontal="center" vertical="center"/>
      <protection/>
    </xf>
    <xf numFmtId="3" fontId="50" fillId="24" borderId="14" xfId="62" applyNumberFormat="1" applyFont="1" applyFill="1" applyBorder="1" applyAlignment="1" applyProtection="1">
      <alignment horizontal="center" vertical="center"/>
      <protection/>
    </xf>
    <xf numFmtId="3" fontId="50" fillId="24" borderId="14" xfId="0" applyNumberFormat="1" applyFont="1" applyFill="1" applyBorder="1" applyAlignment="1">
      <alignment horizontal="center"/>
    </xf>
    <xf numFmtId="4" fontId="53" fillId="24" borderId="13" xfId="0" applyNumberFormat="1" applyFont="1" applyFill="1" applyBorder="1" applyAlignment="1">
      <alignment horizontal="center" vertical="center"/>
    </xf>
    <xf numFmtId="3" fontId="52" fillId="24" borderId="14" xfId="0" applyNumberFormat="1" applyFont="1" applyFill="1" applyBorder="1" applyAlignment="1" applyProtection="1">
      <alignment horizontal="center" vertical="center"/>
      <protection hidden="1"/>
    </xf>
    <xf numFmtId="4" fontId="53" fillId="24" borderId="14" xfId="0" applyNumberFormat="1" applyFont="1" applyFill="1" applyBorder="1" applyAlignment="1">
      <alignment horizontal="center" vertical="center"/>
    </xf>
    <xf numFmtId="3" fontId="8" fillId="0" borderId="10" xfId="0" applyNumberFormat="1" applyFont="1" applyBorder="1" applyAlignment="1">
      <alignment horizontal="left" vertical="center"/>
    </xf>
    <xf numFmtId="196" fontId="8" fillId="0" borderId="14" xfId="0" applyNumberFormat="1" applyFont="1" applyBorder="1" applyAlignment="1">
      <alignment horizontal="left" vertical="center"/>
    </xf>
    <xf numFmtId="196" fontId="50" fillId="24" borderId="14" xfId="0" applyNumberFormat="1" applyFont="1" applyFill="1" applyBorder="1" applyAlignment="1" applyProtection="1">
      <alignment horizontal="center" vertical="center"/>
      <protection/>
    </xf>
    <xf numFmtId="3" fontId="50" fillId="24" borderId="10" xfId="0" applyNumberFormat="1" applyFont="1" applyFill="1" applyBorder="1" applyAlignment="1" applyProtection="1">
      <alignment horizontal="center" vertical="center"/>
      <protection hidden="1"/>
    </xf>
    <xf numFmtId="0" fontId="8" fillId="0" borderId="11" xfId="0" applyFont="1" applyBorder="1" applyAlignment="1">
      <alignment horizontal="left" vertical="center"/>
    </xf>
    <xf numFmtId="3" fontId="50" fillId="24" borderId="14" xfId="0" applyNumberFormat="1" applyFont="1" applyFill="1" applyBorder="1" applyAlignment="1" applyProtection="1">
      <alignment horizontal="center" vertical="center"/>
      <protection hidden="1"/>
    </xf>
    <xf numFmtId="0" fontId="8" fillId="24" borderId="10" xfId="0" applyFont="1" applyFill="1" applyBorder="1" applyAlignment="1">
      <alignment horizontal="left" vertical="center"/>
    </xf>
    <xf numFmtId="0" fontId="8" fillId="24" borderId="19" xfId="0" applyFont="1" applyFill="1" applyBorder="1" applyAlignment="1">
      <alignment horizontal="left" vertical="center"/>
    </xf>
    <xf numFmtId="1" fontId="44" fillId="24" borderId="13" xfId="0" applyNumberFormat="1" applyFont="1" applyFill="1" applyBorder="1" applyAlignment="1">
      <alignment horizontal="center" vertical="center"/>
    </xf>
    <xf numFmtId="0" fontId="8" fillId="24" borderId="14" xfId="0" applyFont="1" applyFill="1" applyBorder="1" applyAlignment="1">
      <alignment horizontal="left" vertical="center"/>
    </xf>
    <xf numFmtId="3" fontId="50" fillId="24" borderId="10" xfId="58" applyNumberFormat="1" applyFont="1" applyFill="1" applyBorder="1" applyAlignment="1" applyProtection="1">
      <alignment horizontal="center" vertical="center"/>
      <protection hidden="1"/>
    </xf>
    <xf numFmtId="3" fontId="54" fillId="24" borderId="10" xfId="58" applyNumberFormat="1" applyFont="1" applyFill="1" applyBorder="1" applyAlignment="1" applyProtection="1">
      <alignment horizontal="center" vertical="center"/>
      <protection hidden="1"/>
    </xf>
    <xf numFmtId="4" fontId="55" fillId="24" borderId="13" xfId="0" applyNumberFormat="1" applyFont="1" applyFill="1" applyBorder="1" applyAlignment="1">
      <alignment horizontal="center" vertical="center"/>
    </xf>
    <xf numFmtId="4" fontId="55" fillId="24" borderId="10" xfId="0" applyNumberFormat="1" applyFont="1" applyFill="1" applyBorder="1" applyAlignment="1">
      <alignment horizontal="center" vertical="center"/>
    </xf>
    <xf numFmtId="0" fontId="8" fillId="24" borderId="14" xfId="0" applyNumberFormat="1" applyFont="1" applyFill="1" applyBorder="1" applyAlignment="1">
      <alignment vertical="center"/>
    </xf>
    <xf numFmtId="3" fontId="50" fillId="24" borderId="14" xfId="58" applyNumberFormat="1" applyFont="1" applyFill="1" applyBorder="1" applyAlignment="1" applyProtection="1">
      <alignment horizontal="center" vertical="center"/>
      <protection hidden="1"/>
    </xf>
    <xf numFmtId="4" fontId="55" fillId="24" borderId="14" xfId="0" applyNumberFormat="1" applyFont="1" applyFill="1" applyBorder="1" applyAlignment="1">
      <alignment horizontal="center" vertical="center"/>
    </xf>
    <xf numFmtId="3" fontId="50" fillId="20" borderId="19" xfId="0" applyNumberFormat="1" applyFont="1" applyFill="1" applyBorder="1" applyAlignment="1" applyProtection="1">
      <alignment horizontal="center" vertical="center"/>
      <protection hidden="1"/>
    </xf>
    <xf numFmtId="3" fontId="50" fillId="24" borderId="19" xfId="0" applyNumberFormat="1" applyFont="1" applyFill="1" applyBorder="1" applyAlignment="1" applyProtection="1">
      <alignment horizontal="center" vertical="center"/>
      <protection hidden="1"/>
    </xf>
    <xf numFmtId="0" fontId="8" fillId="0" borderId="15" xfId="0" applyFont="1" applyBorder="1" applyAlignment="1">
      <alignment horizontal="left" vertical="center"/>
    </xf>
    <xf numFmtId="3" fontId="50" fillId="20" borderId="15" xfId="0" applyNumberFormat="1" applyFont="1" applyFill="1" applyBorder="1" applyAlignment="1" applyProtection="1">
      <alignment horizontal="center" vertical="center"/>
      <protection hidden="1"/>
    </xf>
    <xf numFmtId="0" fontId="0" fillId="0" borderId="0" xfId="0" applyNumberFormat="1" applyFont="1" applyAlignment="1">
      <alignment horizontal="center" wrapText="1"/>
    </xf>
    <xf numFmtId="0" fontId="14" fillId="0" borderId="0" xfId="0" applyNumberFormat="1" applyFont="1" applyAlignment="1">
      <alignment horizontal="center"/>
    </xf>
    <xf numFmtId="0" fontId="13" fillId="0" borderId="0" xfId="0" applyNumberFormat="1" applyFont="1" applyAlignment="1">
      <alignment horizontal="left" wrapText="1"/>
    </xf>
    <xf numFmtId="0" fontId="7" fillId="0" borderId="0" xfId="0" applyNumberFormat="1" applyFont="1" applyAlignment="1">
      <alignment horizontal="center" wrapText="1"/>
    </xf>
    <xf numFmtId="0" fontId="3" fillId="24" borderId="0" xfId="0" applyNumberFormat="1" applyFont="1" applyFill="1" applyAlignment="1">
      <alignment horizontal="center"/>
    </xf>
    <xf numFmtId="0" fontId="23" fillId="0" borderId="0" xfId="0" applyNumberFormat="1" applyFont="1" applyBorder="1" applyAlignment="1">
      <alignment horizontal="center" wrapText="1"/>
    </xf>
    <xf numFmtId="0" fontId="23" fillId="0" borderId="0" xfId="0" applyNumberFormat="1" applyFont="1" applyBorder="1" applyAlignment="1">
      <alignment horizontal="center" vertical="center"/>
    </xf>
    <xf numFmtId="0" fontId="14" fillId="0" borderId="0" xfId="0" applyNumberFormat="1" applyFont="1" applyBorder="1" applyAlignment="1">
      <alignment horizontal="center" wrapText="1"/>
    </xf>
    <xf numFmtId="0" fontId="14" fillId="0" borderId="0" xfId="0" applyNumberFormat="1" applyFont="1" applyBorder="1" applyAlignment="1">
      <alignment horizontal="center" vertical="center"/>
    </xf>
    <xf numFmtId="0" fontId="6" fillId="20" borderId="21" xfId="0" applyNumberFormat="1" applyFont="1" applyFill="1" applyBorder="1" applyAlignment="1" applyProtection="1">
      <alignment horizontal="center" vertical="center" wrapText="1"/>
      <protection/>
    </xf>
    <xf numFmtId="0" fontId="6" fillId="20" borderId="17"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45"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5" fillId="0" borderId="11" xfId="0" applyNumberFormat="1" applyFont="1" applyFill="1" applyBorder="1" applyAlignment="1" applyProtection="1">
      <alignment horizontal="center" vertical="center" wrapText="1"/>
      <protection/>
    </xf>
    <xf numFmtId="0" fontId="45" fillId="0" borderId="13" xfId="0" applyNumberFormat="1" applyFont="1" applyFill="1" applyBorder="1" applyAlignment="1">
      <alignment horizontal="center" vertical="center" wrapText="1"/>
    </xf>
    <xf numFmtId="0" fontId="14" fillId="24" borderId="0" xfId="0" applyNumberFormat="1" applyFont="1" applyFill="1" applyAlignment="1">
      <alignment horizontal="center"/>
    </xf>
    <xf numFmtId="49" fontId="45" fillId="25" borderId="10"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0" fontId="3" fillId="0" borderId="0" xfId="0" applyNumberFormat="1" applyFont="1" applyAlignment="1">
      <alignment horizontal="center" vertical="center"/>
    </xf>
    <xf numFmtId="0" fontId="21" fillId="24" borderId="21" xfId="0" applyNumberFormat="1" applyFont="1" applyFill="1" applyBorder="1" applyAlignment="1" applyProtection="1">
      <alignment horizontal="center" vertical="center" wrapText="1"/>
      <protection/>
    </xf>
    <xf numFmtId="0" fontId="21" fillId="24" borderId="17" xfId="0" applyNumberFormat="1" applyFont="1" applyFill="1" applyBorder="1" applyAlignment="1" applyProtection="1">
      <alignment horizontal="center" vertical="center" wrapText="1"/>
      <protection/>
    </xf>
    <xf numFmtId="0" fontId="4" fillId="0" borderId="22"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24"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5" fillId="0" borderId="21" xfId="0" applyNumberFormat="1" applyFont="1" applyFill="1" applyBorder="1" applyAlignment="1" applyProtection="1">
      <alignment horizontal="center" vertical="center" wrapText="1"/>
      <protection/>
    </xf>
    <xf numFmtId="0" fontId="45" fillId="0" borderId="26" xfId="0" applyNumberFormat="1" applyFont="1" applyFill="1" applyBorder="1" applyAlignment="1">
      <alignment horizontal="center" vertical="center" wrapText="1"/>
    </xf>
    <xf numFmtId="0" fontId="45" fillId="0" borderId="17" xfId="0" applyNumberFormat="1" applyFont="1" applyFill="1" applyBorder="1" applyAlignment="1">
      <alignment horizontal="center" vertical="center" wrapText="1"/>
    </xf>
    <xf numFmtId="0" fontId="46" fillId="0" borderId="10" xfId="0" applyNumberFormat="1" applyFont="1" applyBorder="1" applyAlignment="1">
      <alignment horizontal="center" vertical="center" wrapText="1"/>
    </xf>
    <xf numFmtId="0" fontId="45" fillId="0" borderId="19" xfId="0" applyNumberFormat="1" applyFont="1" applyFill="1" applyBorder="1" applyAlignment="1">
      <alignment horizontal="center" vertical="center" wrapText="1"/>
    </xf>
    <xf numFmtId="0" fontId="45" fillId="0" borderId="22" xfId="0" applyNumberFormat="1" applyFont="1" applyFill="1" applyBorder="1" applyAlignment="1" applyProtection="1">
      <alignment horizontal="center" vertical="center" wrapText="1"/>
      <protection/>
    </xf>
    <xf numFmtId="0" fontId="45" fillId="0" borderId="20" xfId="0" applyNumberFormat="1" applyFont="1" applyFill="1" applyBorder="1" applyAlignment="1">
      <alignment horizontal="center" vertical="center" wrapText="1"/>
    </xf>
    <xf numFmtId="0" fontId="45" fillId="0" borderId="25" xfId="0" applyNumberFormat="1" applyFont="1" applyFill="1" applyBorder="1" applyAlignment="1">
      <alignment horizontal="center" vertical="center" wrapText="1"/>
    </xf>
    <xf numFmtId="0" fontId="45" fillId="0" borderId="16" xfId="0" applyNumberFormat="1" applyFont="1" applyFill="1" applyBorder="1" applyAlignment="1">
      <alignment horizontal="center" vertical="center" wrapText="1"/>
    </xf>
    <xf numFmtId="0" fontId="0" fillId="0" borderId="0" xfId="0" applyNumberFormat="1" applyFont="1" applyAlignment="1">
      <alignment horizontal="left"/>
    </xf>
    <xf numFmtId="0" fontId="7" fillId="0" borderId="0" xfId="0" applyNumberFormat="1" applyFont="1" applyBorder="1" applyAlignment="1">
      <alignment horizontal="left" wrapText="1"/>
    </xf>
    <xf numFmtId="0" fontId="6" fillId="0" borderId="0" xfId="0" applyNumberFormat="1" applyFont="1" applyBorder="1" applyAlignment="1">
      <alignment horizontal="left" vertical="center" wrapText="1"/>
    </xf>
    <xf numFmtId="0" fontId="14" fillId="0" borderId="0" xfId="0" applyNumberFormat="1" applyFont="1" applyFill="1" applyAlignment="1">
      <alignment horizontal="center" wrapText="1"/>
    </xf>
    <xf numFmtId="0" fontId="3" fillId="0" borderId="0" xfId="0" applyNumberFormat="1" applyFont="1" applyBorder="1" applyAlignment="1">
      <alignment horizontal="center"/>
    </xf>
    <xf numFmtId="0" fontId="24" fillId="24" borderId="11" xfId="0" applyNumberFormat="1" applyFont="1" applyFill="1" applyBorder="1" applyAlignment="1">
      <alignment horizontal="center" vertical="center" wrapText="1"/>
    </xf>
    <xf numFmtId="0" fontId="24" fillId="24" borderId="13" xfId="0" applyNumberFormat="1" applyFont="1" applyFill="1" applyBorder="1" applyAlignment="1">
      <alignment horizontal="center" vertical="center" wrapText="1"/>
    </xf>
    <xf numFmtId="0" fontId="24" fillId="24" borderId="10" xfId="0" applyNumberFormat="1" applyFont="1" applyFill="1" applyBorder="1" applyAlignment="1" applyProtection="1">
      <alignment horizontal="center" vertical="center" wrapText="1"/>
      <protection/>
    </xf>
    <xf numFmtId="0" fontId="49" fillId="24" borderId="10" xfId="0" applyNumberFormat="1" applyFont="1" applyFill="1" applyBorder="1" applyAlignment="1" applyProtection="1">
      <alignment horizontal="center" vertical="center" wrapText="1"/>
      <protection/>
    </xf>
    <xf numFmtId="0" fontId="24" fillId="24" borderId="10" xfId="0" applyNumberFormat="1" applyFont="1" applyFill="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24" borderId="11" xfId="0" applyNumberFormat="1" applyFont="1" applyFill="1" applyBorder="1" applyAlignment="1" applyProtection="1">
      <alignment horizontal="center" vertical="center" wrapText="1"/>
      <protection/>
    </xf>
    <xf numFmtId="0" fontId="5" fillId="24" borderId="13" xfId="0" applyNumberFormat="1" applyFont="1" applyFill="1" applyBorder="1" applyAlignment="1" applyProtection="1">
      <alignment horizontal="center" vertical="center" wrapText="1"/>
      <protection/>
    </xf>
    <xf numFmtId="0" fontId="5" fillId="0" borderId="22"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5" fillId="0" borderId="24" xfId="0" applyNumberFormat="1" applyFont="1" applyBorder="1" applyAlignment="1">
      <alignment horizontal="center" vertical="center" wrapText="1"/>
    </xf>
    <xf numFmtId="0" fontId="5" fillId="0" borderId="25"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24"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18" fillId="0" borderId="28" xfId="0" applyNumberFormat="1" applyFont="1" applyBorder="1" applyAlignment="1">
      <alignment horizontal="center"/>
    </xf>
    <xf numFmtId="0" fontId="5" fillId="25" borderId="10" xfId="0" applyFont="1" applyFill="1" applyBorder="1" applyAlignment="1">
      <alignment horizontal="center" vertical="center" wrapText="1"/>
    </xf>
    <xf numFmtId="0" fontId="5" fillId="24" borderId="11" xfId="0" applyNumberFormat="1" applyFont="1" applyFill="1" applyBorder="1" applyAlignment="1">
      <alignment horizontal="center" vertical="center" wrapText="1"/>
    </xf>
    <xf numFmtId="0" fontId="5" fillId="24" borderId="19" xfId="0" applyNumberFormat="1" applyFont="1" applyFill="1" applyBorder="1" applyAlignment="1">
      <alignment horizontal="center" vertical="center" wrapText="1"/>
    </xf>
    <xf numFmtId="0" fontId="5" fillId="24" borderId="13" xfId="0" applyNumberFormat="1" applyFont="1" applyFill="1" applyBorder="1" applyAlignment="1">
      <alignment horizontal="center" vertical="center" wrapText="1"/>
    </xf>
    <xf numFmtId="0" fontId="8" fillId="24" borderId="11" xfId="0" applyNumberFormat="1" applyFont="1" applyFill="1" applyBorder="1" applyAlignment="1" applyProtection="1">
      <alignment horizontal="center" vertical="center" wrapText="1"/>
      <protection/>
    </xf>
    <xf numFmtId="0" fontId="8" fillId="24" borderId="13" xfId="0" applyNumberFormat="1" applyFont="1" applyFill="1" applyBorder="1" applyAlignment="1" applyProtection="1">
      <alignment horizontal="center" vertical="center" wrapText="1"/>
      <protection/>
    </xf>
    <xf numFmtId="0" fontId="5" fillId="24" borderId="22" xfId="0" applyNumberFormat="1" applyFont="1" applyFill="1" applyBorder="1" applyAlignment="1">
      <alignment horizontal="center" vertical="center" wrapText="1"/>
    </xf>
    <xf numFmtId="0" fontId="5" fillId="24" borderId="27" xfId="0" applyNumberFormat="1" applyFont="1" applyFill="1" applyBorder="1" applyAlignment="1">
      <alignment horizontal="center" vertical="center" wrapText="1"/>
    </xf>
    <xf numFmtId="0" fontId="5" fillId="24" borderId="20" xfId="0" applyNumberFormat="1" applyFont="1" applyFill="1" applyBorder="1" applyAlignment="1">
      <alignment horizontal="center" vertical="center" wrapText="1"/>
    </xf>
    <xf numFmtId="0" fontId="5" fillId="24" borderId="21" xfId="0" applyNumberFormat="1" applyFont="1" applyFill="1" applyBorder="1" applyAlignment="1">
      <alignment horizontal="center" vertical="center" wrapText="1"/>
    </xf>
    <xf numFmtId="0" fontId="5" fillId="24" borderId="26" xfId="0" applyNumberFormat="1" applyFont="1" applyFill="1" applyBorder="1" applyAlignment="1">
      <alignment horizontal="center" vertical="center" wrapText="1"/>
    </xf>
    <xf numFmtId="0" fontId="5" fillId="24" borderId="17" xfId="0" applyNumberFormat="1" applyFont="1" applyFill="1" applyBorder="1" applyAlignment="1">
      <alignment horizontal="center" vertical="center" wrapText="1"/>
    </xf>
    <xf numFmtId="0" fontId="8" fillId="24"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24" borderId="25" xfId="0" applyNumberFormat="1" applyFont="1" applyFill="1" applyBorder="1" applyAlignment="1">
      <alignment horizontal="center" vertical="center" wrapText="1"/>
    </xf>
    <xf numFmtId="0" fontId="5" fillId="24" borderId="16"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24" borderId="22" xfId="0" applyNumberFormat="1" applyFont="1" applyFill="1" applyBorder="1" applyAlignment="1" applyProtection="1">
      <alignment horizontal="center" vertical="center" wrapText="1"/>
      <protection/>
    </xf>
    <xf numFmtId="0" fontId="5" fillId="24" borderId="23" xfId="0" applyNumberFormat="1" applyFont="1" applyFill="1" applyBorder="1" applyAlignment="1" applyProtection="1">
      <alignment horizontal="center" vertical="center" wrapText="1"/>
      <protection/>
    </xf>
    <xf numFmtId="0" fontId="5" fillId="24" borderId="25" xfId="0" applyNumberFormat="1" applyFont="1" applyFill="1" applyBorder="1" applyAlignment="1" applyProtection="1">
      <alignment horizontal="center" vertical="center" wrapText="1"/>
      <protection/>
    </xf>
    <xf numFmtId="0" fontId="4" fillId="0" borderId="0" xfId="0" applyNumberFormat="1" applyFont="1" applyAlignment="1">
      <alignment horizontal="left"/>
    </xf>
    <xf numFmtId="0" fontId="14" fillId="0" borderId="0" xfId="0" applyNumberFormat="1" applyFont="1" applyAlignment="1">
      <alignment horizontal="center" wrapText="1"/>
    </xf>
    <xf numFmtId="0" fontId="3" fillId="0" borderId="0" xfId="0" applyNumberFormat="1" applyFont="1" applyBorder="1" applyAlignment="1">
      <alignment horizontal="left" wrapText="1"/>
    </xf>
    <xf numFmtId="0" fontId="0" fillId="0" borderId="0" xfId="0" applyNumberFormat="1" applyFont="1" applyBorder="1" applyAlignment="1">
      <alignment horizontal="left"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7" fillId="0" borderId="21"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11" xfId="0" applyNumberFormat="1" applyFont="1" applyFill="1" applyBorder="1" applyAlignment="1">
      <alignment horizontal="center" vertical="center" wrapText="1"/>
    </xf>
    <xf numFmtId="0" fontId="4" fillId="0" borderId="19" xfId="0" applyFont="1" applyFill="1" applyBorder="1" applyAlignment="1">
      <alignment/>
    </xf>
    <xf numFmtId="49" fontId="13" fillId="0" borderId="0" xfId="0" applyNumberFormat="1" applyFont="1" applyFill="1" applyAlignment="1">
      <alignment horizontal="left" wrapText="1"/>
    </xf>
    <xf numFmtId="49" fontId="6" fillId="0" borderId="21"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7" fillId="0" borderId="21" xfId="0" applyNumberFormat="1" applyFont="1" applyFill="1" applyBorder="1" applyAlignment="1">
      <alignment horizontal="center"/>
    </xf>
    <xf numFmtId="49" fontId="7" fillId="0" borderId="17"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27"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22"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distributed" wrapText="1"/>
    </xf>
    <xf numFmtId="0" fontId="4" fillId="0" borderId="17" xfId="0" applyFont="1" applyFill="1" applyBorder="1" applyAlignment="1">
      <alignment horizontal="center" vertical="distributed"/>
    </xf>
    <xf numFmtId="49" fontId="7" fillId="0" borderId="26" xfId="0" applyNumberFormat="1" applyFont="1" applyFill="1" applyBorder="1" applyAlignment="1">
      <alignment horizontal="center" vertical="center" wrapText="1"/>
    </xf>
    <xf numFmtId="41" fontId="6" fillId="24" borderId="19" xfId="0" applyNumberFormat="1" applyFont="1" applyFill="1" applyBorder="1" applyAlignment="1" applyProtection="1">
      <alignment horizontal="center" vertical="center"/>
      <protection hidden="1"/>
    </xf>
    <xf numFmtId="41" fontId="0" fillId="0" borderId="0" xfId="0" applyNumberFormat="1" applyAlignment="1">
      <alignment/>
    </xf>
    <xf numFmtId="0" fontId="18" fillId="24" borderId="0" xfId="0" applyNumberFormat="1" applyFont="1" applyFill="1" applyAlignment="1">
      <alignment/>
    </xf>
    <xf numFmtId="0" fontId="18" fillId="0" borderId="0" xfId="0" applyNumberFormat="1" applyFont="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rmal_Tiền"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6383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57175"/>
    <xdr:sp>
      <xdr:nvSpPr>
        <xdr:cNvPr id="2" name="Text Box 1"/>
        <xdr:cNvSpPr txBox="1">
          <a:spLocks noChangeArrowheads="1"/>
        </xdr:cNvSpPr>
      </xdr:nvSpPr>
      <xdr:spPr>
        <a:xfrm>
          <a:off x="1638300" y="2571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ns\Downloads\1-7%20b&#225;o%20c&#225;o%20th&#7889;ng%20k&#234;%20m&#7851;u%20m&#7899;i%20to&#224;n%20t&#7881;nh%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ề việc chủ động Mau 01.THA"/>
      <sheetName val="Phân tích chỉ tiêu Mau 01.THA"/>
      <sheetName val="Về việc theo đơn Mau 02.THA1"/>
      <sheetName val="Phan tich chi tieu mau 02.THA"/>
      <sheetName val="Về tiền chủ động Mẫu 03.THA"/>
      <sheetName val="Phân tích chỉ tiêu Mẫu 03.THA"/>
      <sheetName val="Về tiền theo đơn Mau 04.THA"/>
      <sheetName val="Phân tich chỉ tiêu Mẫu 04.THA"/>
      <sheetName val="Về tiền theo đối tượng Mẫu 05"/>
      <sheetName val="Mẫu BC việc theo CHV Mẫu 06"/>
      <sheetName val="Mẫu BC theo CHV mẫu 7"/>
      <sheetName val="sua  mau an tuyen khong ro 9"/>
    </sheetNames>
    <sheetDataSet>
      <sheetData sheetId="10">
        <row r="12">
          <cell r="J12">
            <v>44779391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9"/>
  </sheetPr>
  <dimension ref="A1:AD92"/>
  <sheetViews>
    <sheetView zoomScalePageLayoutView="0" workbookViewId="0" topLeftCell="A15">
      <selection activeCell="R89" sqref="R89"/>
    </sheetView>
  </sheetViews>
  <sheetFormatPr defaultColWidth="9.00390625" defaultRowHeight="15.75"/>
  <cols>
    <col min="1" max="1" width="3.75390625" style="2" customWidth="1"/>
    <col min="2" max="2" width="17.75390625" style="2" customWidth="1"/>
    <col min="3" max="3" width="6.625" style="2" customWidth="1"/>
    <col min="4" max="6" width="6.625" style="3" customWidth="1"/>
    <col min="7" max="7" width="6.00390625" style="3" customWidth="1"/>
    <col min="8" max="8" width="6.625" style="3" customWidth="1"/>
    <col min="9" max="9" width="6.00390625" style="3" customWidth="1"/>
    <col min="10" max="10" width="5.75390625" style="3" customWidth="1"/>
    <col min="11" max="11" width="5.25390625" style="3" customWidth="1"/>
    <col min="12" max="12" width="6.625" style="3" customWidth="1"/>
    <col min="13" max="13" width="6.25390625" style="3" customWidth="1"/>
    <col min="14" max="14" width="6.625" style="3" customWidth="1"/>
    <col min="15" max="15" width="6.00390625" style="3" customWidth="1"/>
    <col min="16" max="17" width="6.625" style="3" customWidth="1"/>
    <col min="18" max="18" width="6.00390625" style="3" customWidth="1"/>
    <col min="19" max="19" width="6.125" style="3" customWidth="1"/>
    <col min="20" max="20" width="5.50390625" style="2" customWidth="1"/>
    <col min="21" max="16384" width="9.00390625" style="2" customWidth="1"/>
  </cols>
  <sheetData>
    <row r="1" spans="1:21" ht="20.25" customHeight="1">
      <c r="A1" s="1" t="s">
        <v>27</v>
      </c>
      <c r="B1" s="1"/>
      <c r="C1" s="1"/>
      <c r="D1" s="36"/>
      <c r="E1" s="36"/>
      <c r="F1" s="241" t="s">
        <v>77</v>
      </c>
      <c r="G1" s="241"/>
      <c r="H1" s="241"/>
      <c r="I1" s="241"/>
      <c r="J1" s="241"/>
      <c r="K1" s="241"/>
      <c r="L1" s="241"/>
      <c r="M1" s="241"/>
      <c r="N1" s="241"/>
      <c r="O1" s="241"/>
      <c r="P1" s="37" t="s">
        <v>98</v>
      </c>
      <c r="Q1" s="37"/>
      <c r="R1" s="37"/>
      <c r="S1" s="37"/>
      <c r="T1" s="37"/>
      <c r="U1" s="38"/>
    </row>
    <row r="2" spans="1:21" ht="17.25" customHeight="1">
      <c r="A2" s="262" t="s">
        <v>90</v>
      </c>
      <c r="B2" s="262"/>
      <c r="C2" s="262"/>
      <c r="D2" s="262"/>
      <c r="E2" s="39"/>
      <c r="F2" s="265" t="s">
        <v>34</v>
      </c>
      <c r="G2" s="265"/>
      <c r="H2" s="265"/>
      <c r="I2" s="265"/>
      <c r="J2" s="265"/>
      <c r="K2" s="265"/>
      <c r="L2" s="265"/>
      <c r="M2" s="265"/>
      <c r="N2" s="265"/>
      <c r="O2" s="265"/>
      <c r="P2" s="263" t="s">
        <v>94</v>
      </c>
      <c r="Q2" s="263"/>
      <c r="R2" s="263"/>
      <c r="S2" s="263"/>
      <c r="T2" s="263"/>
      <c r="U2" s="38"/>
    </row>
    <row r="3" spans="1:21" ht="14.25" customHeight="1">
      <c r="A3" s="262" t="s">
        <v>91</v>
      </c>
      <c r="B3" s="262"/>
      <c r="C3" s="262"/>
      <c r="D3" s="262"/>
      <c r="E3" s="36"/>
      <c r="F3" s="226" t="s">
        <v>174</v>
      </c>
      <c r="G3" s="226"/>
      <c r="H3" s="226"/>
      <c r="I3" s="226"/>
      <c r="J3" s="226"/>
      <c r="K3" s="226"/>
      <c r="L3" s="226"/>
      <c r="M3" s="226"/>
      <c r="N3" s="226"/>
      <c r="O3" s="226"/>
      <c r="P3" s="40" t="s">
        <v>99</v>
      </c>
      <c r="Q3" s="40"/>
      <c r="R3" s="40"/>
      <c r="S3" s="40"/>
      <c r="T3" s="40"/>
      <c r="U3" s="38"/>
    </row>
    <row r="4" spans="1:21" ht="14.25" customHeight="1">
      <c r="A4" s="1" t="s">
        <v>19</v>
      </c>
      <c r="B4" s="1"/>
      <c r="C4" s="1"/>
      <c r="D4" s="1"/>
      <c r="E4" s="1"/>
      <c r="F4" s="244" t="s">
        <v>176</v>
      </c>
      <c r="G4" s="244"/>
      <c r="H4" s="244"/>
      <c r="I4" s="244"/>
      <c r="J4" s="244"/>
      <c r="K4" s="244"/>
      <c r="L4" s="244"/>
      <c r="M4" s="244"/>
      <c r="N4" s="244"/>
      <c r="O4" s="244"/>
      <c r="P4" s="264" t="s">
        <v>100</v>
      </c>
      <c r="Q4" s="264"/>
      <c r="R4" s="264"/>
      <c r="S4" s="264"/>
      <c r="T4" s="264"/>
      <c r="U4" s="38"/>
    </row>
    <row r="5" spans="1:21" ht="12.75" customHeight="1">
      <c r="A5" s="38"/>
      <c r="B5" s="41"/>
      <c r="C5" s="41"/>
      <c r="D5" s="36"/>
      <c r="E5" s="36"/>
      <c r="F5" s="36"/>
      <c r="G5" s="36"/>
      <c r="H5" s="36"/>
      <c r="I5" s="36"/>
      <c r="J5" s="36"/>
      <c r="K5" s="36"/>
      <c r="L5" s="36"/>
      <c r="M5" s="36"/>
      <c r="N5" s="36"/>
      <c r="O5" s="42"/>
      <c r="P5" s="42" t="s">
        <v>17</v>
      </c>
      <c r="Q5" s="42"/>
      <c r="R5" s="42"/>
      <c r="S5" s="42"/>
      <c r="T5" s="42"/>
      <c r="U5" s="38"/>
    </row>
    <row r="6" spans="1:21" s="4" customFormat="1" ht="17.25" customHeight="1">
      <c r="A6" s="247" t="s">
        <v>69</v>
      </c>
      <c r="B6" s="248"/>
      <c r="C6" s="253" t="s">
        <v>30</v>
      </c>
      <c r="D6" s="254"/>
      <c r="E6" s="255"/>
      <c r="F6" s="237" t="s">
        <v>31</v>
      </c>
      <c r="G6" s="237"/>
      <c r="H6" s="237"/>
      <c r="I6" s="237"/>
      <c r="J6" s="237"/>
      <c r="K6" s="237"/>
      <c r="L6" s="237"/>
      <c r="M6" s="237"/>
      <c r="N6" s="237"/>
      <c r="O6" s="237"/>
      <c r="P6" s="237"/>
      <c r="Q6" s="237"/>
      <c r="R6" s="237"/>
      <c r="S6" s="239" t="s">
        <v>11</v>
      </c>
      <c r="T6" s="239" t="s">
        <v>76</v>
      </c>
      <c r="U6" s="43"/>
    </row>
    <row r="7" spans="1:30" s="9" customFormat="1" ht="31.5" customHeight="1">
      <c r="A7" s="249"/>
      <c r="B7" s="250"/>
      <c r="C7" s="239" t="s">
        <v>39</v>
      </c>
      <c r="D7" s="258" t="s">
        <v>16</v>
      </c>
      <c r="E7" s="259"/>
      <c r="F7" s="237" t="s">
        <v>5</v>
      </c>
      <c r="G7" s="237"/>
      <c r="H7" s="237"/>
      <c r="I7" s="237"/>
      <c r="J7" s="237"/>
      <c r="K7" s="237"/>
      <c r="L7" s="237"/>
      <c r="M7" s="237"/>
      <c r="N7" s="237" t="s">
        <v>53</v>
      </c>
      <c r="O7" s="237"/>
      <c r="P7" s="237"/>
      <c r="Q7" s="237"/>
      <c r="R7" s="237"/>
      <c r="S7" s="257"/>
      <c r="T7" s="257"/>
      <c r="U7" s="44"/>
      <c r="V7" s="8"/>
      <c r="W7" s="8"/>
      <c r="X7" s="8"/>
      <c r="Y7" s="8"/>
      <c r="Z7" s="8"/>
      <c r="AA7" s="8"/>
      <c r="AB7" s="8"/>
      <c r="AC7" s="8"/>
      <c r="AD7" s="8"/>
    </row>
    <row r="8" spans="1:21" s="4" customFormat="1" ht="15.75" customHeight="1">
      <c r="A8" s="249"/>
      <c r="B8" s="250"/>
      <c r="C8" s="257"/>
      <c r="D8" s="260"/>
      <c r="E8" s="261"/>
      <c r="F8" s="236" t="s">
        <v>32</v>
      </c>
      <c r="G8" s="237" t="s">
        <v>16</v>
      </c>
      <c r="H8" s="237"/>
      <c r="I8" s="237"/>
      <c r="J8" s="237"/>
      <c r="K8" s="237"/>
      <c r="L8" s="237"/>
      <c r="M8" s="237"/>
      <c r="N8" s="236" t="s">
        <v>29</v>
      </c>
      <c r="O8" s="236" t="s">
        <v>16</v>
      </c>
      <c r="P8" s="236"/>
      <c r="Q8" s="236"/>
      <c r="R8" s="236"/>
      <c r="S8" s="257"/>
      <c r="T8" s="257"/>
      <c r="U8" s="43"/>
    </row>
    <row r="9" spans="1:21" s="4" customFormat="1" ht="15.75" customHeight="1">
      <c r="A9" s="249"/>
      <c r="B9" s="250"/>
      <c r="C9" s="257"/>
      <c r="D9" s="239" t="s">
        <v>45</v>
      </c>
      <c r="E9" s="239" t="s">
        <v>37</v>
      </c>
      <c r="F9" s="236"/>
      <c r="G9" s="237" t="s">
        <v>62</v>
      </c>
      <c r="H9" s="236" t="s">
        <v>10</v>
      </c>
      <c r="I9" s="236" t="s">
        <v>61</v>
      </c>
      <c r="J9" s="236" t="s">
        <v>59</v>
      </c>
      <c r="K9" s="236" t="s">
        <v>58</v>
      </c>
      <c r="L9" s="238" t="s">
        <v>56</v>
      </c>
      <c r="M9" s="238" t="s">
        <v>57</v>
      </c>
      <c r="N9" s="237"/>
      <c r="O9" s="238" t="s">
        <v>60</v>
      </c>
      <c r="P9" s="238" t="s">
        <v>6</v>
      </c>
      <c r="Q9" s="243" t="s">
        <v>7</v>
      </c>
      <c r="R9" s="242" t="s">
        <v>92</v>
      </c>
      <c r="S9" s="257"/>
      <c r="T9" s="257"/>
      <c r="U9" s="43"/>
    </row>
    <row r="10" spans="1:21" s="4" customFormat="1" ht="132.75" customHeight="1">
      <c r="A10" s="251"/>
      <c r="B10" s="252"/>
      <c r="C10" s="240"/>
      <c r="D10" s="240"/>
      <c r="E10" s="240"/>
      <c r="F10" s="236"/>
      <c r="G10" s="237"/>
      <c r="H10" s="236"/>
      <c r="I10" s="236"/>
      <c r="J10" s="236"/>
      <c r="K10" s="236"/>
      <c r="L10" s="238"/>
      <c r="M10" s="238"/>
      <c r="N10" s="237"/>
      <c r="O10" s="256"/>
      <c r="P10" s="238"/>
      <c r="Q10" s="243"/>
      <c r="R10" s="242"/>
      <c r="S10" s="240"/>
      <c r="T10" s="240"/>
      <c r="U10" s="43"/>
    </row>
    <row r="11" spans="1:21" ht="12.75" customHeight="1">
      <c r="A11" s="245" t="s">
        <v>15</v>
      </c>
      <c r="B11" s="246"/>
      <c r="C11" s="45">
        <v>1</v>
      </c>
      <c r="D11" s="45">
        <v>2</v>
      </c>
      <c r="E11" s="45">
        <v>3</v>
      </c>
      <c r="F11" s="45">
        <v>4</v>
      </c>
      <c r="G11" s="45">
        <v>5</v>
      </c>
      <c r="H11" s="45">
        <v>6</v>
      </c>
      <c r="I11" s="45">
        <v>7</v>
      </c>
      <c r="J11" s="45">
        <v>8</v>
      </c>
      <c r="K11" s="45">
        <v>9</v>
      </c>
      <c r="L11" s="45">
        <v>10</v>
      </c>
      <c r="M11" s="45">
        <v>11</v>
      </c>
      <c r="N11" s="45">
        <v>12</v>
      </c>
      <c r="O11" s="45">
        <v>13</v>
      </c>
      <c r="P11" s="45">
        <v>14</v>
      </c>
      <c r="Q11" s="45">
        <v>15</v>
      </c>
      <c r="R11" s="45">
        <v>16</v>
      </c>
      <c r="S11" s="45">
        <v>17</v>
      </c>
      <c r="T11" s="45">
        <v>18</v>
      </c>
      <c r="U11" s="38"/>
    </row>
    <row r="12" spans="1:22" ht="18.75" customHeight="1">
      <c r="A12" s="234" t="s">
        <v>29</v>
      </c>
      <c r="B12" s="235"/>
      <c r="C12" s="46">
        <f>C13+C24</f>
        <v>14949</v>
      </c>
      <c r="D12" s="46">
        <f aca="true" t="shared" si="0" ref="D12:S12">D13+D24</f>
        <v>6037</v>
      </c>
      <c r="E12" s="46">
        <f t="shared" si="0"/>
        <v>8912</v>
      </c>
      <c r="F12" s="46">
        <f t="shared" si="0"/>
        <v>12270</v>
      </c>
      <c r="G12" s="46">
        <f t="shared" si="0"/>
        <v>175</v>
      </c>
      <c r="H12" s="46">
        <f t="shared" si="0"/>
        <v>7593</v>
      </c>
      <c r="I12" s="46">
        <f t="shared" si="0"/>
        <v>319</v>
      </c>
      <c r="J12" s="46">
        <f t="shared" si="0"/>
        <v>352</v>
      </c>
      <c r="K12" s="46">
        <f t="shared" si="0"/>
        <v>13</v>
      </c>
      <c r="L12" s="46">
        <f t="shared" si="0"/>
        <v>3520</v>
      </c>
      <c r="M12" s="46">
        <f t="shared" si="0"/>
        <v>298</v>
      </c>
      <c r="N12" s="46">
        <f t="shared" si="0"/>
        <v>2679</v>
      </c>
      <c r="O12" s="46">
        <f t="shared" si="0"/>
        <v>699</v>
      </c>
      <c r="P12" s="46">
        <f t="shared" si="0"/>
        <v>19</v>
      </c>
      <c r="Q12" s="46">
        <f t="shared" si="0"/>
        <v>1156</v>
      </c>
      <c r="R12" s="46">
        <f t="shared" si="0"/>
        <v>805</v>
      </c>
      <c r="S12" s="46">
        <f t="shared" si="0"/>
        <v>6497</v>
      </c>
      <c r="T12" s="47">
        <f>(G12+H12+I12+J12+K12)*100/F12</f>
        <v>68.88345558272209</v>
      </c>
      <c r="U12" s="341">
        <f>N12+F12-C12</f>
        <v>0</v>
      </c>
      <c r="V12" s="341">
        <f>R12+Q12+P12+O12-N12</f>
        <v>0</v>
      </c>
    </row>
    <row r="13" spans="1:22" ht="21" customHeight="1">
      <c r="A13" s="48" t="s">
        <v>0</v>
      </c>
      <c r="B13" s="49" t="s">
        <v>101</v>
      </c>
      <c r="C13" s="46">
        <f>SUM(C14:C23)</f>
        <v>633</v>
      </c>
      <c r="D13" s="46">
        <f aca="true" t="shared" si="1" ref="D13:S13">SUM(D14:D23)</f>
        <v>323</v>
      </c>
      <c r="E13" s="46">
        <f t="shared" si="1"/>
        <v>310</v>
      </c>
      <c r="F13" s="46">
        <f t="shared" si="1"/>
        <v>444</v>
      </c>
      <c r="G13" s="46">
        <f t="shared" si="1"/>
        <v>24</v>
      </c>
      <c r="H13" s="46">
        <f t="shared" si="1"/>
        <v>234</v>
      </c>
      <c r="I13" s="46">
        <f t="shared" si="1"/>
        <v>6</v>
      </c>
      <c r="J13" s="46">
        <f t="shared" si="1"/>
        <v>11</v>
      </c>
      <c r="K13" s="46">
        <f t="shared" si="1"/>
        <v>0</v>
      </c>
      <c r="L13" s="46">
        <f t="shared" si="1"/>
        <v>169</v>
      </c>
      <c r="M13" s="46">
        <f t="shared" si="1"/>
        <v>0</v>
      </c>
      <c r="N13" s="46">
        <f t="shared" si="1"/>
        <v>189</v>
      </c>
      <c r="O13" s="46">
        <f t="shared" si="1"/>
        <v>60</v>
      </c>
      <c r="P13" s="46">
        <f t="shared" si="1"/>
        <v>4</v>
      </c>
      <c r="Q13" s="46">
        <f t="shared" si="1"/>
        <v>111</v>
      </c>
      <c r="R13" s="46">
        <f t="shared" si="1"/>
        <v>14</v>
      </c>
      <c r="S13" s="46">
        <f t="shared" si="1"/>
        <v>358</v>
      </c>
      <c r="T13" s="47">
        <f aca="true" t="shared" si="2" ref="T13:T23">(G13+H13+I13+J13+K13)*100/F13</f>
        <v>61.93693693693694</v>
      </c>
      <c r="U13" s="341">
        <f aca="true" t="shared" si="3" ref="U13:U84">N13+F13-C13</f>
        <v>0</v>
      </c>
      <c r="V13" s="341">
        <f aca="true" t="shared" si="4" ref="V13:V76">R13+Q13+P13+O13-N13</f>
        <v>0</v>
      </c>
    </row>
    <row r="14" spans="1:22" ht="16.5" customHeight="1">
      <c r="A14" s="50">
        <v>1</v>
      </c>
      <c r="B14" s="51" t="s">
        <v>102</v>
      </c>
      <c r="C14" s="46">
        <f>D14+E14</f>
        <v>84</v>
      </c>
      <c r="D14" s="124">
        <v>73</v>
      </c>
      <c r="E14" s="124">
        <v>11</v>
      </c>
      <c r="F14" s="46">
        <f aca="true" t="shared" si="5" ref="F14:F23">G14+H14+I14+J14+K14+L14+M14</f>
        <v>53</v>
      </c>
      <c r="G14" s="124">
        <v>1</v>
      </c>
      <c r="H14" s="124">
        <v>17</v>
      </c>
      <c r="I14" s="124">
        <v>0</v>
      </c>
      <c r="J14" s="124">
        <v>0</v>
      </c>
      <c r="K14" s="124">
        <v>0</v>
      </c>
      <c r="L14" s="124">
        <v>35</v>
      </c>
      <c r="M14" s="124">
        <v>0</v>
      </c>
      <c r="N14" s="46">
        <f>O14+P14+Q14+R14</f>
        <v>31</v>
      </c>
      <c r="O14" s="124">
        <v>7</v>
      </c>
      <c r="P14" s="124">
        <v>0</v>
      </c>
      <c r="Q14" s="124">
        <v>24</v>
      </c>
      <c r="R14" s="124">
        <v>0</v>
      </c>
      <c r="S14" s="52">
        <f>Q14+P14+O14+M14+L14+R14</f>
        <v>66</v>
      </c>
      <c r="T14" s="53">
        <f t="shared" si="2"/>
        <v>33.9622641509434</v>
      </c>
      <c r="U14" s="341">
        <f t="shared" si="3"/>
        <v>0</v>
      </c>
      <c r="V14" s="341">
        <f t="shared" si="4"/>
        <v>0</v>
      </c>
    </row>
    <row r="15" spans="1:22" ht="15.75" customHeight="1">
      <c r="A15" s="50">
        <v>2</v>
      </c>
      <c r="B15" s="51" t="s">
        <v>103</v>
      </c>
      <c r="C15" s="46">
        <f aca="true" t="shared" si="6" ref="C15:C23">D15+E15</f>
        <v>80</v>
      </c>
      <c r="D15" s="124">
        <v>33</v>
      </c>
      <c r="E15" s="124">
        <v>47</v>
      </c>
      <c r="F15" s="46">
        <f t="shared" si="5"/>
        <v>52</v>
      </c>
      <c r="G15" s="124">
        <v>2</v>
      </c>
      <c r="H15" s="124">
        <v>37</v>
      </c>
      <c r="I15" s="124">
        <v>0</v>
      </c>
      <c r="J15" s="124">
        <v>2</v>
      </c>
      <c r="K15" s="124">
        <v>0</v>
      </c>
      <c r="L15" s="124">
        <v>11</v>
      </c>
      <c r="M15" s="124">
        <v>0</v>
      </c>
      <c r="N15" s="46">
        <f aca="true" t="shared" si="7" ref="N15:N23">O15+P15+Q15+R15</f>
        <v>28</v>
      </c>
      <c r="O15" s="124">
        <v>5</v>
      </c>
      <c r="P15" s="124">
        <v>0</v>
      </c>
      <c r="Q15" s="124">
        <v>13</v>
      </c>
      <c r="R15" s="124">
        <v>10</v>
      </c>
      <c r="S15" s="52">
        <f aca="true" t="shared" si="8" ref="S15:S23">Q15+P15+O15+M15+L15+R15</f>
        <v>39</v>
      </c>
      <c r="T15" s="53">
        <f t="shared" si="2"/>
        <v>78.84615384615384</v>
      </c>
      <c r="U15" s="341">
        <f t="shared" si="3"/>
        <v>0</v>
      </c>
      <c r="V15" s="341">
        <f t="shared" si="4"/>
        <v>0</v>
      </c>
    </row>
    <row r="16" spans="1:22" ht="15.75" customHeight="1">
      <c r="A16" s="50">
        <v>3</v>
      </c>
      <c r="B16" s="51" t="s">
        <v>104</v>
      </c>
      <c r="C16" s="46">
        <f t="shared" si="6"/>
        <v>82</v>
      </c>
      <c r="D16" s="124">
        <v>55</v>
      </c>
      <c r="E16" s="124">
        <v>27</v>
      </c>
      <c r="F16" s="46">
        <f t="shared" si="5"/>
        <v>47</v>
      </c>
      <c r="G16" s="124">
        <v>2</v>
      </c>
      <c r="H16" s="124">
        <v>19</v>
      </c>
      <c r="I16" s="124">
        <v>1</v>
      </c>
      <c r="J16" s="124">
        <v>0</v>
      </c>
      <c r="K16" s="124">
        <v>0</v>
      </c>
      <c r="L16" s="124">
        <v>25</v>
      </c>
      <c r="M16" s="124">
        <v>0</v>
      </c>
      <c r="N16" s="46">
        <f t="shared" si="7"/>
        <v>35</v>
      </c>
      <c r="O16" s="124">
        <v>3</v>
      </c>
      <c r="P16" s="124">
        <v>0</v>
      </c>
      <c r="Q16" s="124">
        <v>29</v>
      </c>
      <c r="R16" s="124">
        <v>3</v>
      </c>
      <c r="S16" s="52">
        <f t="shared" si="8"/>
        <v>60</v>
      </c>
      <c r="T16" s="53">
        <f t="shared" si="2"/>
        <v>46.808510638297875</v>
      </c>
      <c r="U16" s="341">
        <f t="shared" si="3"/>
        <v>0</v>
      </c>
      <c r="V16" s="341">
        <f t="shared" si="4"/>
        <v>0</v>
      </c>
    </row>
    <row r="17" spans="1:22" ht="16.5" customHeight="1">
      <c r="A17" s="50">
        <v>4</v>
      </c>
      <c r="B17" s="51" t="s">
        <v>105</v>
      </c>
      <c r="C17" s="46">
        <f t="shared" si="6"/>
        <v>70</v>
      </c>
      <c r="D17" s="124">
        <v>51</v>
      </c>
      <c r="E17" s="124">
        <v>19</v>
      </c>
      <c r="F17" s="46">
        <f t="shared" si="5"/>
        <v>31</v>
      </c>
      <c r="G17" s="124">
        <v>0</v>
      </c>
      <c r="H17" s="124">
        <v>18</v>
      </c>
      <c r="I17" s="124">
        <v>0</v>
      </c>
      <c r="J17" s="124">
        <v>2</v>
      </c>
      <c r="K17" s="124">
        <v>0</v>
      </c>
      <c r="L17" s="124">
        <v>11</v>
      </c>
      <c r="M17" s="124">
        <v>0</v>
      </c>
      <c r="N17" s="46">
        <f t="shared" si="7"/>
        <v>39</v>
      </c>
      <c r="O17" s="124">
        <v>14</v>
      </c>
      <c r="P17" s="124">
        <v>4</v>
      </c>
      <c r="Q17" s="124">
        <v>21</v>
      </c>
      <c r="R17" s="124">
        <v>0</v>
      </c>
      <c r="S17" s="52">
        <f t="shared" si="8"/>
        <v>50</v>
      </c>
      <c r="T17" s="53">
        <f t="shared" si="2"/>
        <v>64.51612903225806</v>
      </c>
      <c r="U17" s="341">
        <f t="shared" si="3"/>
        <v>0</v>
      </c>
      <c r="V17" s="341">
        <f t="shared" si="4"/>
        <v>0</v>
      </c>
    </row>
    <row r="18" spans="1:22" ht="16.5" customHeight="1">
      <c r="A18" s="50">
        <v>5</v>
      </c>
      <c r="B18" s="125" t="s">
        <v>106</v>
      </c>
      <c r="C18" s="46">
        <f t="shared" si="6"/>
        <v>53</v>
      </c>
      <c r="D18" s="124">
        <v>35</v>
      </c>
      <c r="E18" s="124">
        <v>18</v>
      </c>
      <c r="F18" s="46">
        <f t="shared" si="5"/>
        <v>32</v>
      </c>
      <c r="G18" s="124">
        <v>5</v>
      </c>
      <c r="H18" s="124">
        <v>12</v>
      </c>
      <c r="I18" s="124">
        <v>0</v>
      </c>
      <c r="J18" s="124">
        <v>0</v>
      </c>
      <c r="K18" s="124">
        <v>0</v>
      </c>
      <c r="L18" s="124">
        <v>15</v>
      </c>
      <c r="M18" s="124">
        <v>0</v>
      </c>
      <c r="N18" s="46">
        <f t="shared" si="7"/>
        <v>21</v>
      </c>
      <c r="O18" s="124">
        <v>6</v>
      </c>
      <c r="P18" s="124">
        <v>0</v>
      </c>
      <c r="Q18" s="124">
        <v>15</v>
      </c>
      <c r="R18" s="124">
        <v>0</v>
      </c>
      <c r="S18" s="52">
        <f t="shared" si="8"/>
        <v>36</v>
      </c>
      <c r="T18" s="53">
        <f t="shared" si="2"/>
        <v>53.125</v>
      </c>
      <c r="U18" s="341">
        <f t="shared" si="3"/>
        <v>0</v>
      </c>
      <c r="V18" s="341">
        <f t="shared" si="4"/>
        <v>0</v>
      </c>
    </row>
    <row r="19" spans="1:22" ht="15.75" customHeight="1">
      <c r="A19" s="50">
        <v>6</v>
      </c>
      <c r="B19" s="125" t="s">
        <v>107</v>
      </c>
      <c r="C19" s="46">
        <f t="shared" si="6"/>
        <v>52</v>
      </c>
      <c r="D19" s="126">
        <v>0</v>
      </c>
      <c r="E19" s="126">
        <v>52</v>
      </c>
      <c r="F19" s="46">
        <f t="shared" si="5"/>
        <v>52</v>
      </c>
      <c r="G19" s="126">
        <v>6</v>
      </c>
      <c r="H19" s="126">
        <v>34</v>
      </c>
      <c r="I19" s="126">
        <v>2</v>
      </c>
      <c r="J19" s="126">
        <v>2</v>
      </c>
      <c r="K19" s="126">
        <v>0</v>
      </c>
      <c r="L19" s="126">
        <v>8</v>
      </c>
      <c r="M19" s="126">
        <v>0</v>
      </c>
      <c r="N19" s="46">
        <f t="shared" si="7"/>
        <v>0</v>
      </c>
      <c r="O19" s="126">
        <v>0</v>
      </c>
      <c r="P19" s="126">
        <v>0</v>
      </c>
      <c r="Q19" s="126">
        <v>0</v>
      </c>
      <c r="R19" s="126">
        <v>0</v>
      </c>
      <c r="S19" s="52">
        <f t="shared" si="8"/>
        <v>8</v>
      </c>
      <c r="T19" s="53">
        <f t="shared" si="2"/>
        <v>84.61538461538461</v>
      </c>
      <c r="U19" s="341">
        <f t="shared" si="3"/>
        <v>0</v>
      </c>
      <c r="V19" s="341">
        <f t="shared" si="4"/>
        <v>0</v>
      </c>
    </row>
    <row r="20" spans="1:22" ht="15.75" customHeight="1">
      <c r="A20" s="50">
        <v>7</v>
      </c>
      <c r="B20" s="125" t="s">
        <v>108</v>
      </c>
      <c r="C20" s="46">
        <f t="shared" si="6"/>
        <v>50</v>
      </c>
      <c r="D20" s="126">
        <v>2</v>
      </c>
      <c r="E20" s="126">
        <v>48</v>
      </c>
      <c r="F20" s="46">
        <f t="shared" si="5"/>
        <v>49</v>
      </c>
      <c r="G20" s="126">
        <v>5</v>
      </c>
      <c r="H20" s="126">
        <v>34</v>
      </c>
      <c r="I20" s="126">
        <v>0</v>
      </c>
      <c r="J20" s="126">
        <v>2</v>
      </c>
      <c r="K20" s="126">
        <v>0</v>
      </c>
      <c r="L20" s="126">
        <v>8</v>
      </c>
      <c r="M20" s="126">
        <v>0</v>
      </c>
      <c r="N20" s="46">
        <f t="shared" si="7"/>
        <v>1</v>
      </c>
      <c r="O20" s="126">
        <v>1</v>
      </c>
      <c r="P20" s="126">
        <v>0</v>
      </c>
      <c r="Q20" s="126">
        <v>0</v>
      </c>
      <c r="R20" s="126">
        <v>0</v>
      </c>
      <c r="S20" s="52">
        <f t="shared" si="8"/>
        <v>9</v>
      </c>
      <c r="T20" s="53">
        <f t="shared" si="2"/>
        <v>83.6734693877551</v>
      </c>
      <c r="U20" s="341">
        <f t="shared" si="3"/>
        <v>0</v>
      </c>
      <c r="V20" s="341">
        <f t="shared" si="4"/>
        <v>0</v>
      </c>
    </row>
    <row r="21" spans="1:22" ht="15" customHeight="1">
      <c r="A21" s="50">
        <v>8</v>
      </c>
      <c r="B21" s="51" t="s">
        <v>109</v>
      </c>
      <c r="C21" s="46">
        <f t="shared" si="6"/>
        <v>73</v>
      </c>
      <c r="D21" s="126">
        <v>51</v>
      </c>
      <c r="E21" s="126">
        <v>22</v>
      </c>
      <c r="F21" s="46">
        <f t="shared" si="5"/>
        <v>55</v>
      </c>
      <c r="G21" s="126">
        <v>2</v>
      </c>
      <c r="H21" s="126">
        <v>14</v>
      </c>
      <c r="I21" s="126">
        <v>2</v>
      </c>
      <c r="J21" s="126">
        <v>2</v>
      </c>
      <c r="K21" s="126">
        <v>0</v>
      </c>
      <c r="L21" s="126">
        <v>35</v>
      </c>
      <c r="M21" s="126">
        <v>0</v>
      </c>
      <c r="N21" s="46">
        <f t="shared" si="7"/>
        <v>18</v>
      </c>
      <c r="O21" s="126">
        <v>9</v>
      </c>
      <c r="P21" s="126">
        <v>0</v>
      </c>
      <c r="Q21" s="126">
        <v>9</v>
      </c>
      <c r="R21" s="126"/>
      <c r="S21" s="52">
        <f t="shared" si="8"/>
        <v>53</v>
      </c>
      <c r="T21" s="53">
        <f t="shared" si="2"/>
        <v>36.36363636363637</v>
      </c>
      <c r="U21" s="341">
        <f t="shared" si="3"/>
        <v>0</v>
      </c>
      <c r="V21" s="341">
        <f t="shared" si="4"/>
        <v>0</v>
      </c>
    </row>
    <row r="22" spans="1:22" ht="15" customHeight="1">
      <c r="A22" s="50">
        <v>9</v>
      </c>
      <c r="B22" s="51" t="s">
        <v>110</v>
      </c>
      <c r="C22" s="46">
        <f>D22+E22</f>
        <v>69</v>
      </c>
      <c r="D22" s="124">
        <v>23</v>
      </c>
      <c r="E22" s="124">
        <v>46</v>
      </c>
      <c r="F22" s="46">
        <f>G22+H22+I22+J22+K22+L22+M22</f>
        <v>54</v>
      </c>
      <c r="G22" s="124">
        <v>1</v>
      </c>
      <c r="H22" s="124">
        <v>37</v>
      </c>
      <c r="I22" s="124">
        <v>1</v>
      </c>
      <c r="J22" s="124">
        <v>1</v>
      </c>
      <c r="K22" s="124">
        <v>0</v>
      </c>
      <c r="L22" s="124">
        <v>14</v>
      </c>
      <c r="M22" s="124">
        <v>0</v>
      </c>
      <c r="N22" s="46">
        <f t="shared" si="7"/>
        <v>15</v>
      </c>
      <c r="O22" s="124">
        <v>15</v>
      </c>
      <c r="P22" s="124">
        <v>0</v>
      </c>
      <c r="Q22" s="124">
        <v>0</v>
      </c>
      <c r="R22" s="124">
        <v>0</v>
      </c>
      <c r="S22" s="52">
        <f t="shared" si="8"/>
        <v>29</v>
      </c>
      <c r="T22" s="53">
        <f t="shared" si="2"/>
        <v>74.07407407407408</v>
      </c>
      <c r="U22" s="341">
        <f t="shared" si="3"/>
        <v>0</v>
      </c>
      <c r="V22" s="341">
        <f t="shared" si="4"/>
        <v>0</v>
      </c>
    </row>
    <row r="23" spans="1:22" ht="15" customHeight="1" thickBot="1">
      <c r="A23" s="54">
        <v>10</v>
      </c>
      <c r="B23" s="127" t="s">
        <v>111</v>
      </c>
      <c r="C23" s="55">
        <f t="shared" si="6"/>
        <v>20</v>
      </c>
      <c r="D23" s="128">
        <v>0</v>
      </c>
      <c r="E23" s="128">
        <v>20</v>
      </c>
      <c r="F23" s="55">
        <f t="shared" si="5"/>
        <v>19</v>
      </c>
      <c r="G23" s="128">
        <v>0</v>
      </c>
      <c r="H23" s="128">
        <v>12</v>
      </c>
      <c r="I23" s="128">
        <v>0</v>
      </c>
      <c r="J23" s="128">
        <v>0</v>
      </c>
      <c r="K23" s="128">
        <v>0</v>
      </c>
      <c r="L23" s="128">
        <v>7</v>
      </c>
      <c r="M23" s="128">
        <v>0</v>
      </c>
      <c r="N23" s="56">
        <f t="shared" si="7"/>
        <v>1</v>
      </c>
      <c r="O23" s="128">
        <v>0</v>
      </c>
      <c r="P23" s="128">
        <v>0</v>
      </c>
      <c r="Q23" s="128">
        <v>0</v>
      </c>
      <c r="R23" s="129">
        <v>1</v>
      </c>
      <c r="S23" s="57">
        <f t="shared" si="8"/>
        <v>8</v>
      </c>
      <c r="T23" s="104">
        <f t="shared" si="2"/>
        <v>63.1578947368421</v>
      </c>
      <c r="U23" s="341">
        <f t="shared" si="3"/>
        <v>0</v>
      </c>
      <c r="V23" s="341">
        <f t="shared" si="4"/>
        <v>0</v>
      </c>
    </row>
    <row r="24" spans="1:22" ht="20.25" customHeight="1" thickTop="1">
      <c r="A24" s="58" t="s">
        <v>1</v>
      </c>
      <c r="B24" s="59" t="s">
        <v>89</v>
      </c>
      <c r="C24" s="60">
        <f>C25+C36+C42+C54+C60+C64+C67+C73+C78+C82</f>
        <v>14316</v>
      </c>
      <c r="D24" s="60">
        <f aca="true" t="shared" si="9" ref="D24:R24">D25+D36+D42+D54+D60+D64+D67+D73+D78+D82</f>
        <v>5714</v>
      </c>
      <c r="E24" s="60">
        <f t="shared" si="9"/>
        <v>8602</v>
      </c>
      <c r="F24" s="60">
        <f t="shared" si="9"/>
        <v>11826</v>
      </c>
      <c r="G24" s="60">
        <f t="shared" si="9"/>
        <v>151</v>
      </c>
      <c r="H24" s="60">
        <f t="shared" si="9"/>
        <v>7359</v>
      </c>
      <c r="I24" s="60">
        <f t="shared" si="9"/>
        <v>313</v>
      </c>
      <c r="J24" s="60">
        <f t="shared" si="9"/>
        <v>341</v>
      </c>
      <c r="K24" s="60">
        <f t="shared" si="9"/>
        <v>13</v>
      </c>
      <c r="L24" s="60">
        <f t="shared" si="9"/>
        <v>3351</v>
      </c>
      <c r="M24" s="60">
        <f t="shared" si="9"/>
        <v>298</v>
      </c>
      <c r="N24" s="60">
        <f t="shared" si="9"/>
        <v>2490</v>
      </c>
      <c r="O24" s="60">
        <f t="shared" si="9"/>
        <v>639</v>
      </c>
      <c r="P24" s="60">
        <f t="shared" si="9"/>
        <v>15</v>
      </c>
      <c r="Q24" s="60">
        <f t="shared" si="9"/>
        <v>1045</v>
      </c>
      <c r="R24" s="60">
        <f t="shared" si="9"/>
        <v>791</v>
      </c>
      <c r="S24" s="60">
        <f>R24+Q24+P24+O24+M24+L24</f>
        <v>6139</v>
      </c>
      <c r="T24" s="61">
        <f>(G24+H24+I24+J24+K24)*100/F24</f>
        <v>69.1442584136648</v>
      </c>
      <c r="U24" s="341">
        <f t="shared" si="3"/>
        <v>0</v>
      </c>
      <c r="V24" s="341">
        <f t="shared" si="4"/>
        <v>0</v>
      </c>
    </row>
    <row r="25" spans="1:22" ht="18" customHeight="1">
      <c r="A25" s="48">
        <v>1</v>
      </c>
      <c r="B25" s="49" t="s">
        <v>112</v>
      </c>
      <c r="C25" s="46">
        <f>SUM(C26:C35)</f>
        <v>2728</v>
      </c>
      <c r="D25" s="46">
        <f aca="true" t="shared" si="10" ref="D25:S25">SUM(D26:D35)</f>
        <v>1461</v>
      </c>
      <c r="E25" s="46">
        <f t="shared" si="10"/>
        <v>1267</v>
      </c>
      <c r="F25" s="46">
        <f t="shared" si="10"/>
        <v>2153</v>
      </c>
      <c r="G25" s="46">
        <f t="shared" si="10"/>
        <v>32</v>
      </c>
      <c r="H25" s="46">
        <f t="shared" si="10"/>
        <v>1116</v>
      </c>
      <c r="I25" s="46">
        <f t="shared" si="10"/>
        <v>110</v>
      </c>
      <c r="J25" s="46">
        <f t="shared" si="10"/>
        <v>44</v>
      </c>
      <c r="K25" s="46">
        <f t="shared" si="10"/>
        <v>9</v>
      </c>
      <c r="L25" s="46">
        <f t="shared" si="10"/>
        <v>801</v>
      </c>
      <c r="M25" s="46">
        <f t="shared" si="10"/>
        <v>41</v>
      </c>
      <c r="N25" s="46">
        <f t="shared" si="10"/>
        <v>575</v>
      </c>
      <c r="O25" s="46">
        <f t="shared" si="10"/>
        <v>58</v>
      </c>
      <c r="P25" s="46">
        <f t="shared" si="10"/>
        <v>14</v>
      </c>
      <c r="Q25" s="46">
        <f t="shared" si="10"/>
        <v>234</v>
      </c>
      <c r="R25" s="46">
        <f t="shared" si="10"/>
        <v>269</v>
      </c>
      <c r="S25" s="46">
        <f t="shared" si="10"/>
        <v>1417</v>
      </c>
      <c r="T25" s="61">
        <f aca="true" t="shared" si="11" ref="T25:T84">(G25+H25+I25+J25+K25)*100/F25</f>
        <v>60.89177891314445</v>
      </c>
      <c r="U25" s="341">
        <f t="shared" si="3"/>
        <v>0</v>
      </c>
      <c r="V25" s="341">
        <f t="shared" si="4"/>
        <v>0</v>
      </c>
    </row>
    <row r="26" spans="1:22" ht="15" customHeight="1">
      <c r="A26" s="50">
        <v>1.1</v>
      </c>
      <c r="B26" s="51" t="s">
        <v>113</v>
      </c>
      <c r="C26" s="46">
        <f>D26+E26</f>
        <v>98</v>
      </c>
      <c r="D26" s="130">
        <v>71</v>
      </c>
      <c r="E26" s="130">
        <v>27</v>
      </c>
      <c r="F26" s="46">
        <f>G26+H26+I26+J26+K26+L26+M26</f>
        <v>63</v>
      </c>
      <c r="G26" s="130">
        <v>0</v>
      </c>
      <c r="H26" s="130">
        <v>30</v>
      </c>
      <c r="I26" s="130">
        <v>2</v>
      </c>
      <c r="J26" s="130">
        <v>1</v>
      </c>
      <c r="K26" s="130">
        <v>0</v>
      </c>
      <c r="L26" s="131">
        <v>29</v>
      </c>
      <c r="M26" s="131">
        <v>1</v>
      </c>
      <c r="N26" s="46">
        <f>O26+P26+Q26+R26</f>
        <v>35</v>
      </c>
      <c r="O26" s="132">
        <v>17</v>
      </c>
      <c r="P26" s="132">
        <v>0</v>
      </c>
      <c r="Q26" s="132">
        <v>12</v>
      </c>
      <c r="R26" s="132">
        <v>6</v>
      </c>
      <c r="S26" s="52">
        <f>Q26+P26+O26+M26+L26+R26</f>
        <v>65</v>
      </c>
      <c r="T26" s="53">
        <f t="shared" si="11"/>
        <v>52.38095238095238</v>
      </c>
      <c r="U26" s="341">
        <f t="shared" si="3"/>
        <v>0</v>
      </c>
      <c r="V26" s="341">
        <f t="shared" si="4"/>
        <v>0</v>
      </c>
    </row>
    <row r="27" spans="1:22" s="10" customFormat="1" ht="16.5" customHeight="1">
      <c r="A27" s="50">
        <v>1.2</v>
      </c>
      <c r="B27" s="51" t="s">
        <v>114</v>
      </c>
      <c r="C27" s="46">
        <f aca="true" t="shared" si="12" ref="C27:C33">D27+E27</f>
        <v>268</v>
      </c>
      <c r="D27" s="130">
        <v>233</v>
      </c>
      <c r="E27" s="130">
        <v>35</v>
      </c>
      <c r="F27" s="46">
        <f aca="true" t="shared" si="13" ref="F27:F33">G27+H27+I27+J27+K27+L27+M27</f>
        <v>225</v>
      </c>
      <c r="G27" s="130">
        <v>2</v>
      </c>
      <c r="H27" s="130">
        <v>36</v>
      </c>
      <c r="I27" s="130">
        <v>18</v>
      </c>
      <c r="J27" s="130">
        <v>5</v>
      </c>
      <c r="K27" s="130">
        <v>0</v>
      </c>
      <c r="L27" s="131">
        <v>158</v>
      </c>
      <c r="M27" s="131">
        <v>6</v>
      </c>
      <c r="N27" s="46">
        <f aca="true" t="shared" si="14" ref="N27:N34">O27+P27+Q27+R27</f>
        <v>43</v>
      </c>
      <c r="O27" s="132">
        <v>3</v>
      </c>
      <c r="P27" s="132">
        <v>2</v>
      </c>
      <c r="Q27" s="132">
        <v>28</v>
      </c>
      <c r="R27" s="132">
        <v>10</v>
      </c>
      <c r="S27" s="52">
        <f aca="true" t="shared" si="15" ref="S27:S41">Q27+P27+O27+M27+L27+R27</f>
        <v>207</v>
      </c>
      <c r="T27" s="53">
        <f t="shared" si="11"/>
        <v>27.11111111111111</v>
      </c>
      <c r="U27" s="341">
        <f t="shared" si="3"/>
        <v>0</v>
      </c>
      <c r="V27" s="341">
        <f t="shared" si="4"/>
        <v>0</v>
      </c>
    </row>
    <row r="28" spans="1:22" s="10" customFormat="1" ht="13.5" customHeight="1">
      <c r="A28" s="50">
        <v>1.3</v>
      </c>
      <c r="B28" s="51" t="s">
        <v>115</v>
      </c>
      <c r="C28" s="46">
        <f t="shared" si="12"/>
        <v>279</v>
      </c>
      <c r="D28" s="130">
        <v>171</v>
      </c>
      <c r="E28" s="130">
        <v>108</v>
      </c>
      <c r="F28" s="46">
        <f t="shared" si="13"/>
        <v>212</v>
      </c>
      <c r="G28" s="130">
        <v>0</v>
      </c>
      <c r="H28" s="130">
        <v>98</v>
      </c>
      <c r="I28" s="130">
        <v>19</v>
      </c>
      <c r="J28" s="130">
        <v>4</v>
      </c>
      <c r="K28" s="130">
        <v>2</v>
      </c>
      <c r="L28" s="131">
        <v>85</v>
      </c>
      <c r="M28" s="131">
        <v>4</v>
      </c>
      <c r="N28" s="46">
        <f t="shared" si="14"/>
        <v>67</v>
      </c>
      <c r="O28" s="132">
        <v>1</v>
      </c>
      <c r="P28" s="132">
        <v>0</v>
      </c>
      <c r="Q28" s="132">
        <v>30</v>
      </c>
      <c r="R28" s="132">
        <v>36</v>
      </c>
      <c r="S28" s="52">
        <f t="shared" si="15"/>
        <v>156</v>
      </c>
      <c r="T28" s="53">
        <f t="shared" si="11"/>
        <v>58.0188679245283</v>
      </c>
      <c r="U28" s="341">
        <f t="shared" si="3"/>
        <v>0</v>
      </c>
      <c r="V28" s="341">
        <f t="shared" si="4"/>
        <v>0</v>
      </c>
    </row>
    <row r="29" spans="1:22" s="10" customFormat="1" ht="15" customHeight="1">
      <c r="A29" s="50">
        <v>1.4</v>
      </c>
      <c r="B29" s="51" t="s">
        <v>116</v>
      </c>
      <c r="C29" s="46">
        <f t="shared" si="12"/>
        <v>364</v>
      </c>
      <c r="D29" s="130">
        <v>201</v>
      </c>
      <c r="E29" s="130">
        <v>163</v>
      </c>
      <c r="F29" s="46">
        <f t="shared" si="13"/>
        <v>295</v>
      </c>
      <c r="G29" s="130">
        <v>4</v>
      </c>
      <c r="H29" s="130">
        <v>157</v>
      </c>
      <c r="I29" s="130">
        <v>15</v>
      </c>
      <c r="J29" s="130">
        <v>2</v>
      </c>
      <c r="K29" s="130">
        <v>6</v>
      </c>
      <c r="L29" s="131">
        <v>111</v>
      </c>
      <c r="M29" s="131">
        <v>0</v>
      </c>
      <c r="N29" s="46">
        <f t="shared" si="14"/>
        <v>69</v>
      </c>
      <c r="O29" s="132">
        <v>0</v>
      </c>
      <c r="P29" s="132">
        <v>0</v>
      </c>
      <c r="Q29" s="132">
        <v>30</v>
      </c>
      <c r="R29" s="132">
        <v>39</v>
      </c>
      <c r="S29" s="52">
        <f t="shared" si="15"/>
        <v>180</v>
      </c>
      <c r="T29" s="53">
        <f t="shared" si="11"/>
        <v>62.3728813559322</v>
      </c>
      <c r="U29" s="341">
        <f t="shared" si="3"/>
        <v>0</v>
      </c>
      <c r="V29" s="341">
        <f t="shared" si="4"/>
        <v>0</v>
      </c>
    </row>
    <row r="30" spans="1:22" s="10" customFormat="1" ht="13.5" customHeight="1">
      <c r="A30" s="50">
        <v>1.5</v>
      </c>
      <c r="B30" s="51" t="s">
        <v>117</v>
      </c>
      <c r="C30" s="46">
        <f t="shared" si="12"/>
        <v>312</v>
      </c>
      <c r="D30" s="130">
        <v>239</v>
      </c>
      <c r="E30" s="130">
        <v>73</v>
      </c>
      <c r="F30" s="46">
        <f t="shared" si="13"/>
        <v>217</v>
      </c>
      <c r="G30" s="130">
        <v>0</v>
      </c>
      <c r="H30" s="130">
        <v>70</v>
      </c>
      <c r="I30" s="130">
        <v>18</v>
      </c>
      <c r="J30" s="130">
        <v>10</v>
      </c>
      <c r="K30" s="130">
        <v>0</v>
      </c>
      <c r="L30" s="131">
        <v>119</v>
      </c>
      <c r="M30" s="131">
        <v>0</v>
      </c>
      <c r="N30" s="46">
        <f t="shared" si="14"/>
        <v>95</v>
      </c>
      <c r="O30" s="132">
        <v>30</v>
      </c>
      <c r="P30" s="132">
        <v>0</v>
      </c>
      <c r="Q30" s="132">
        <v>41</v>
      </c>
      <c r="R30" s="132">
        <v>24</v>
      </c>
      <c r="S30" s="52">
        <f t="shared" si="15"/>
        <v>214</v>
      </c>
      <c r="T30" s="53">
        <f t="shared" si="11"/>
        <v>45.16129032258065</v>
      </c>
      <c r="U30" s="341">
        <f t="shared" si="3"/>
        <v>0</v>
      </c>
      <c r="V30" s="341">
        <f t="shared" si="4"/>
        <v>0</v>
      </c>
    </row>
    <row r="31" spans="1:22" s="10" customFormat="1" ht="15.75" customHeight="1">
      <c r="A31" s="50">
        <v>1.6</v>
      </c>
      <c r="B31" s="51" t="s">
        <v>118</v>
      </c>
      <c r="C31" s="46">
        <f t="shared" si="12"/>
        <v>364</v>
      </c>
      <c r="D31" s="130">
        <v>202</v>
      </c>
      <c r="E31" s="130">
        <v>162</v>
      </c>
      <c r="F31" s="46">
        <f t="shared" si="13"/>
        <v>284</v>
      </c>
      <c r="G31" s="130">
        <v>2</v>
      </c>
      <c r="H31" s="130">
        <v>146</v>
      </c>
      <c r="I31" s="130">
        <v>13</v>
      </c>
      <c r="J31" s="130">
        <v>5</v>
      </c>
      <c r="K31" s="130">
        <v>1</v>
      </c>
      <c r="L31" s="131">
        <v>117</v>
      </c>
      <c r="M31" s="131">
        <v>0</v>
      </c>
      <c r="N31" s="46">
        <f t="shared" si="14"/>
        <v>80</v>
      </c>
      <c r="O31" s="132">
        <v>3</v>
      </c>
      <c r="P31" s="132">
        <v>11</v>
      </c>
      <c r="Q31" s="132">
        <v>18</v>
      </c>
      <c r="R31" s="132">
        <v>48</v>
      </c>
      <c r="S31" s="52">
        <f t="shared" si="15"/>
        <v>197</v>
      </c>
      <c r="T31" s="53">
        <f t="shared" si="11"/>
        <v>58.80281690140845</v>
      </c>
      <c r="U31" s="341">
        <f t="shared" si="3"/>
        <v>0</v>
      </c>
      <c r="V31" s="341">
        <f t="shared" si="4"/>
        <v>0</v>
      </c>
    </row>
    <row r="32" spans="1:22" s="7" customFormat="1" ht="16.5" customHeight="1">
      <c r="A32" s="50">
        <v>1.7</v>
      </c>
      <c r="B32" s="51" t="s">
        <v>119</v>
      </c>
      <c r="C32" s="46">
        <f t="shared" si="12"/>
        <v>222</v>
      </c>
      <c r="D32" s="130">
        <v>75</v>
      </c>
      <c r="E32" s="130">
        <v>147</v>
      </c>
      <c r="F32" s="46">
        <f t="shared" si="13"/>
        <v>196</v>
      </c>
      <c r="G32" s="130">
        <v>7</v>
      </c>
      <c r="H32" s="130">
        <v>112</v>
      </c>
      <c r="I32" s="130">
        <v>6</v>
      </c>
      <c r="J32" s="130">
        <v>1</v>
      </c>
      <c r="K32" s="130">
        <v>0</v>
      </c>
      <c r="L32" s="131">
        <v>59</v>
      </c>
      <c r="M32" s="131">
        <v>11</v>
      </c>
      <c r="N32" s="46">
        <f t="shared" si="14"/>
        <v>26</v>
      </c>
      <c r="O32" s="132">
        <v>0</v>
      </c>
      <c r="P32" s="132">
        <v>1</v>
      </c>
      <c r="Q32" s="132">
        <v>8</v>
      </c>
      <c r="R32" s="132">
        <v>17</v>
      </c>
      <c r="S32" s="52">
        <f t="shared" si="15"/>
        <v>96</v>
      </c>
      <c r="T32" s="53">
        <f t="shared" si="11"/>
        <v>64.28571428571429</v>
      </c>
      <c r="U32" s="341">
        <f t="shared" si="3"/>
        <v>0</v>
      </c>
      <c r="V32" s="341">
        <f t="shared" si="4"/>
        <v>0</v>
      </c>
    </row>
    <row r="33" spans="1:22" s="5" customFormat="1" ht="16.5" customHeight="1">
      <c r="A33" s="50">
        <v>1.8</v>
      </c>
      <c r="B33" s="51" t="s">
        <v>120</v>
      </c>
      <c r="C33" s="46">
        <f t="shared" si="12"/>
        <v>375</v>
      </c>
      <c r="D33" s="130">
        <v>141</v>
      </c>
      <c r="E33" s="130">
        <v>234</v>
      </c>
      <c r="F33" s="46">
        <f t="shared" si="13"/>
        <v>312</v>
      </c>
      <c r="G33" s="130">
        <v>6</v>
      </c>
      <c r="H33" s="130">
        <v>206</v>
      </c>
      <c r="I33" s="130">
        <v>5</v>
      </c>
      <c r="J33" s="130">
        <v>2</v>
      </c>
      <c r="K33" s="130">
        <v>0</v>
      </c>
      <c r="L33" s="131">
        <v>75</v>
      </c>
      <c r="M33" s="131">
        <v>18</v>
      </c>
      <c r="N33" s="46">
        <f t="shared" si="14"/>
        <v>63</v>
      </c>
      <c r="O33" s="132">
        <v>0</v>
      </c>
      <c r="P33" s="132">
        <v>0</v>
      </c>
      <c r="Q33" s="132">
        <v>38</v>
      </c>
      <c r="R33" s="132">
        <v>25</v>
      </c>
      <c r="S33" s="52">
        <f t="shared" si="15"/>
        <v>156</v>
      </c>
      <c r="T33" s="53">
        <f t="shared" si="11"/>
        <v>70.1923076923077</v>
      </c>
      <c r="U33" s="341">
        <f t="shared" si="3"/>
        <v>0</v>
      </c>
      <c r="V33" s="341">
        <f t="shared" si="4"/>
        <v>0</v>
      </c>
    </row>
    <row r="34" spans="1:22" s="6" customFormat="1" ht="15.75">
      <c r="A34" s="50">
        <v>1.9</v>
      </c>
      <c r="B34" s="51" t="s">
        <v>121</v>
      </c>
      <c r="C34" s="46">
        <f>D34+E34</f>
        <v>348</v>
      </c>
      <c r="D34" s="130">
        <v>128</v>
      </c>
      <c r="E34" s="130">
        <v>220</v>
      </c>
      <c r="F34" s="46">
        <f>G34+H34+I34+J34+K34+L34+M34</f>
        <v>253</v>
      </c>
      <c r="G34" s="130">
        <v>3</v>
      </c>
      <c r="H34" s="130">
        <v>198</v>
      </c>
      <c r="I34" s="130">
        <v>14</v>
      </c>
      <c r="J34" s="130">
        <v>13</v>
      </c>
      <c r="K34" s="130">
        <v>0</v>
      </c>
      <c r="L34" s="131">
        <v>25</v>
      </c>
      <c r="M34" s="131">
        <v>0</v>
      </c>
      <c r="N34" s="46">
        <f t="shared" si="14"/>
        <v>95</v>
      </c>
      <c r="O34" s="132">
        <v>3</v>
      </c>
      <c r="P34" s="132">
        <v>0</v>
      </c>
      <c r="Q34" s="132">
        <v>29</v>
      </c>
      <c r="R34" s="132">
        <v>63</v>
      </c>
      <c r="S34" s="52">
        <f t="shared" si="15"/>
        <v>120</v>
      </c>
      <c r="T34" s="53">
        <f t="shared" si="11"/>
        <v>90.11857707509881</v>
      </c>
      <c r="U34" s="341">
        <f t="shared" si="3"/>
        <v>0</v>
      </c>
      <c r="V34" s="341">
        <f t="shared" si="4"/>
        <v>0</v>
      </c>
    </row>
    <row r="35" spans="1:22" ht="16.5" thickBot="1">
      <c r="A35" s="62">
        <v>1.1</v>
      </c>
      <c r="B35" s="133" t="s">
        <v>122</v>
      </c>
      <c r="C35" s="56">
        <f>D35+E35</f>
        <v>98</v>
      </c>
      <c r="D35" s="134">
        <v>0</v>
      </c>
      <c r="E35" s="134">
        <v>98</v>
      </c>
      <c r="F35" s="56">
        <f>G35+H35+I35+J35+K35+L35+M35</f>
        <v>96</v>
      </c>
      <c r="G35" s="134">
        <v>8</v>
      </c>
      <c r="H35" s="134">
        <v>63</v>
      </c>
      <c r="I35" s="134">
        <v>0</v>
      </c>
      <c r="J35" s="134">
        <v>1</v>
      </c>
      <c r="K35" s="134">
        <v>0</v>
      </c>
      <c r="L35" s="135">
        <v>23</v>
      </c>
      <c r="M35" s="135">
        <v>1</v>
      </c>
      <c r="N35" s="56">
        <f>O35+P35+Q35+R35</f>
        <v>2</v>
      </c>
      <c r="O35" s="136">
        <v>1</v>
      </c>
      <c r="P35" s="136">
        <v>0</v>
      </c>
      <c r="Q35" s="136">
        <v>0</v>
      </c>
      <c r="R35" s="136">
        <v>1</v>
      </c>
      <c r="S35" s="57">
        <f t="shared" si="15"/>
        <v>26</v>
      </c>
      <c r="T35" s="104">
        <f t="shared" si="11"/>
        <v>75</v>
      </c>
      <c r="U35" s="341">
        <f aca="true" t="shared" si="16" ref="U35:U41">N34+F34-C34</f>
        <v>0</v>
      </c>
      <c r="V35" s="341">
        <f t="shared" si="4"/>
        <v>0</v>
      </c>
    </row>
    <row r="36" spans="1:22" ht="18" customHeight="1" thickTop="1">
      <c r="A36" s="58">
        <v>2</v>
      </c>
      <c r="B36" s="59" t="s">
        <v>123</v>
      </c>
      <c r="C36" s="60">
        <f>SUM(C37:C41)</f>
        <v>1761</v>
      </c>
      <c r="D36" s="60">
        <f aca="true" t="shared" si="17" ref="D36:R36">SUM(D37:D41)</f>
        <v>669</v>
      </c>
      <c r="E36" s="60">
        <f t="shared" si="17"/>
        <v>1092</v>
      </c>
      <c r="F36" s="60">
        <f t="shared" si="17"/>
        <v>1341</v>
      </c>
      <c r="G36" s="60">
        <f t="shared" si="17"/>
        <v>11</v>
      </c>
      <c r="H36" s="60">
        <f t="shared" si="17"/>
        <v>695</v>
      </c>
      <c r="I36" s="60">
        <f t="shared" si="17"/>
        <v>19</v>
      </c>
      <c r="J36" s="60">
        <f t="shared" si="17"/>
        <v>50</v>
      </c>
      <c r="K36" s="60">
        <f t="shared" si="17"/>
        <v>0</v>
      </c>
      <c r="L36" s="60">
        <f t="shared" si="17"/>
        <v>566</v>
      </c>
      <c r="M36" s="60">
        <f t="shared" si="17"/>
        <v>0</v>
      </c>
      <c r="N36" s="60">
        <f t="shared" si="17"/>
        <v>420</v>
      </c>
      <c r="O36" s="60">
        <f t="shared" si="17"/>
        <v>96</v>
      </c>
      <c r="P36" s="60">
        <f t="shared" si="17"/>
        <v>0</v>
      </c>
      <c r="Q36" s="60">
        <f t="shared" si="17"/>
        <v>189</v>
      </c>
      <c r="R36" s="60">
        <f t="shared" si="17"/>
        <v>135</v>
      </c>
      <c r="S36" s="103">
        <f t="shared" si="15"/>
        <v>986</v>
      </c>
      <c r="T36" s="61">
        <f t="shared" si="11"/>
        <v>57.79269202087994</v>
      </c>
      <c r="U36" s="341">
        <f t="shared" si="16"/>
        <v>0</v>
      </c>
      <c r="V36" s="341">
        <f t="shared" si="4"/>
        <v>0</v>
      </c>
    </row>
    <row r="37" spans="1:22" ht="15.75">
      <c r="A37" s="50">
        <v>2.1</v>
      </c>
      <c r="B37" s="105" t="s">
        <v>124</v>
      </c>
      <c r="C37" s="46">
        <f>D37+E37</f>
        <v>335</v>
      </c>
      <c r="D37" s="114">
        <v>116</v>
      </c>
      <c r="E37" s="114">
        <v>219</v>
      </c>
      <c r="F37" s="46">
        <f>G37+H37+I37+J37+K37+L37+M37</f>
        <v>285</v>
      </c>
      <c r="G37" s="114">
        <v>4</v>
      </c>
      <c r="H37" s="114">
        <v>165</v>
      </c>
      <c r="I37" s="114">
        <v>3</v>
      </c>
      <c r="J37" s="114">
        <v>3</v>
      </c>
      <c r="K37" s="114">
        <v>0</v>
      </c>
      <c r="L37" s="115">
        <v>110</v>
      </c>
      <c r="M37" s="115">
        <v>0</v>
      </c>
      <c r="N37" s="46">
        <f>O37+P37+Q37+R37</f>
        <v>50</v>
      </c>
      <c r="O37" s="118">
        <v>6</v>
      </c>
      <c r="P37" s="118">
        <v>0</v>
      </c>
      <c r="Q37" s="118">
        <v>17</v>
      </c>
      <c r="R37" s="118">
        <v>27</v>
      </c>
      <c r="S37" s="52">
        <f t="shared" si="15"/>
        <v>160</v>
      </c>
      <c r="T37" s="53">
        <f t="shared" si="11"/>
        <v>61.40350877192982</v>
      </c>
      <c r="U37" s="341">
        <f t="shared" si="16"/>
        <v>0</v>
      </c>
      <c r="V37" s="341">
        <f t="shared" si="4"/>
        <v>0</v>
      </c>
    </row>
    <row r="38" spans="1:22" ht="15.75">
      <c r="A38" s="50">
        <v>2.2</v>
      </c>
      <c r="B38" s="106" t="s">
        <v>125</v>
      </c>
      <c r="C38" s="46">
        <f>D38+E38</f>
        <v>581</v>
      </c>
      <c r="D38" s="114">
        <v>278</v>
      </c>
      <c r="E38" s="114">
        <v>303</v>
      </c>
      <c r="F38" s="46">
        <f>G38+H38+I38+J38+K38+L38+M38</f>
        <v>373</v>
      </c>
      <c r="G38" s="114">
        <v>0</v>
      </c>
      <c r="H38" s="114">
        <v>191</v>
      </c>
      <c r="I38" s="114">
        <v>4</v>
      </c>
      <c r="J38" s="114">
        <v>17</v>
      </c>
      <c r="K38" s="114">
        <v>0</v>
      </c>
      <c r="L38" s="115">
        <v>161</v>
      </c>
      <c r="M38" s="115">
        <v>0</v>
      </c>
      <c r="N38" s="46">
        <f>O38+P38+Q38+R38</f>
        <v>208</v>
      </c>
      <c r="O38" s="118">
        <v>58</v>
      </c>
      <c r="P38" s="118">
        <v>0</v>
      </c>
      <c r="Q38" s="118">
        <v>96</v>
      </c>
      <c r="R38" s="118">
        <v>54</v>
      </c>
      <c r="S38" s="52">
        <f t="shared" si="15"/>
        <v>369</v>
      </c>
      <c r="T38" s="53">
        <f t="shared" si="11"/>
        <v>56.83646112600536</v>
      </c>
      <c r="U38" s="341">
        <f t="shared" si="16"/>
        <v>0</v>
      </c>
      <c r="V38" s="341">
        <f t="shared" si="4"/>
        <v>0</v>
      </c>
    </row>
    <row r="39" spans="1:22" ht="15.75">
      <c r="A39" s="50">
        <v>2.3</v>
      </c>
      <c r="B39" s="107" t="s">
        <v>126</v>
      </c>
      <c r="C39" s="46">
        <f>D39+E39</f>
        <v>492</v>
      </c>
      <c r="D39" s="114">
        <v>204</v>
      </c>
      <c r="E39" s="114">
        <v>288</v>
      </c>
      <c r="F39" s="46">
        <f>G39+H39+I39+J39+K39+L39+M39</f>
        <v>335</v>
      </c>
      <c r="G39" s="114">
        <v>3</v>
      </c>
      <c r="H39" s="114">
        <v>194</v>
      </c>
      <c r="I39" s="114">
        <v>7</v>
      </c>
      <c r="J39" s="114">
        <v>27</v>
      </c>
      <c r="K39" s="114">
        <v>0</v>
      </c>
      <c r="L39" s="115">
        <v>104</v>
      </c>
      <c r="M39" s="115">
        <v>0</v>
      </c>
      <c r="N39" s="46">
        <f>O39+P39+Q39+R39</f>
        <v>157</v>
      </c>
      <c r="O39" s="118">
        <v>32</v>
      </c>
      <c r="P39" s="118">
        <v>0</v>
      </c>
      <c r="Q39" s="118">
        <v>76</v>
      </c>
      <c r="R39" s="118">
        <v>49</v>
      </c>
      <c r="S39" s="52">
        <f t="shared" si="15"/>
        <v>261</v>
      </c>
      <c r="T39" s="53">
        <f t="shared" si="11"/>
        <v>68.95522388059702</v>
      </c>
      <c r="U39" s="341">
        <f t="shared" si="16"/>
        <v>0</v>
      </c>
      <c r="V39" s="341">
        <f t="shared" si="4"/>
        <v>0</v>
      </c>
    </row>
    <row r="40" spans="1:22" ht="15.75">
      <c r="A40" s="50">
        <v>2.4</v>
      </c>
      <c r="B40" s="107" t="s">
        <v>127</v>
      </c>
      <c r="C40" s="46">
        <f>D40+E40</f>
        <v>298</v>
      </c>
      <c r="D40" s="116">
        <v>71</v>
      </c>
      <c r="E40" s="116">
        <v>227</v>
      </c>
      <c r="F40" s="46">
        <f>G40+H40+I40+J40+K40+L40+M40</f>
        <v>293</v>
      </c>
      <c r="G40" s="116">
        <v>2</v>
      </c>
      <c r="H40" s="116">
        <v>122</v>
      </c>
      <c r="I40" s="116">
        <v>5</v>
      </c>
      <c r="J40" s="116">
        <v>3</v>
      </c>
      <c r="K40" s="116">
        <v>0</v>
      </c>
      <c r="L40" s="117">
        <v>161</v>
      </c>
      <c r="M40" s="117">
        <v>0</v>
      </c>
      <c r="N40" s="46">
        <f>O40+P40+Q40+R40</f>
        <v>5</v>
      </c>
      <c r="O40" s="119">
        <v>0</v>
      </c>
      <c r="P40" s="119">
        <v>0</v>
      </c>
      <c r="Q40" s="119">
        <v>0</v>
      </c>
      <c r="R40" s="119">
        <v>5</v>
      </c>
      <c r="S40" s="52">
        <f>Q40+P40+O40+M40+L40+R40</f>
        <v>166</v>
      </c>
      <c r="T40" s="53">
        <f>(G40+H40+I40+J40+K40)*100/F40</f>
        <v>45.051194539249146</v>
      </c>
      <c r="U40" s="341">
        <f t="shared" si="16"/>
        <v>0</v>
      </c>
      <c r="V40" s="341">
        <f t="shared" si="4"/>
        <v>0</v>
      </c>
    </row>
    <row r="41" spans="1:22" ht="16.5" thickBot="1">
      <c r="A41" s="54">
        <v>2.5</v>
      </c>
      <c r="B41" s="120" t="s">
        <v>175</v>
      </c>
      <c r="C41" s="56">
        <f>D41+E41</f>
        <v>55</v>
      </c>
      <c r="D41" s="121">
        <v>0</v>
      </c>
      <c r="E41" s="121">
        <v>55</v>
      </c>
      <c r="F41" s="56">
        <f>G41+H41+I41+J41+K41+L41+M41</f>
        <v>55</v>
      </c>
      <c r="G41" s="121">
        <v>2</v>
      </c>
      <c r="H41" s="121">
        <v>23</v>
      </c>
      <c r="I41" s="121">
        <v>0</v>
      </c>
      <c r="J41" s="121">
        <v>0</v>
      </c>
      <c r="K41" s="121">
        <v>0</v>
      </c>
      <c r="L41" s="122">
        <v>30</v>
      </c>
      <c r="M41" s="122">
        <v>0</v>
      </c>
      <c r="N41" s="56">
        <f>O41+P41+Q41+R41</f>
        <v>0</v>
      </c>
      <c r="O41" s="123">
        <v>0</v>
      </c>
      <c r="P41" s="123">
        <v>0</v>
      </c>
      <c r="Q41" s="123">
        <v>0</v>
      </c>
      <c r="R41" s="123">
        <v>0</v>
      </c>
      <c r="S41" s="57">
        <f t="shared" si="15"/>
        <v>30</v>
      </c>
      <c r="T41" s="104">
        <f t="shared" si="11"/>
        <v>45.45454545454545</v>
      </c>
      <c r="U41" s="341">
        <f t="shared" si="16"/>
        <v>0</v>
      </c>
      <c r="V41" s="341">
        <f t="shared" si="4"/>
        <v>0</v>
      </c>
    </row>
    <row r="42" spans="1:22" ht="20.25" customHeight="1" thickTop="1">
      <c r="A42" s="58">
        <v>2</v>
      </c>
      <c r="B42" s="59" t="s">
        <v>128</v>
      </c>
      <c r="C42" s="60">
        <f>SUM(C48:C53)</f>
        <v>2490</v>
      </c>
      <c r="D42" s="60">
        <f aca="true" t="shared" si="18" ref="D42:R42">SUM(D48:D53)</f>
        <v>801</v>
      </c>
      <c r="E42" s="60">
        <f t="shared" si="18"/>
        <v>1689</v>
      </c>
      <c r="F42" s="60">
        <f t="shared" si="18"/>
        <v>2152</v>
      </c>
      <c r="G42" s="60">
        <f t="shared" si="18"/>
        <v>26</v>
      </c>
      <c r="H42" s="60">
        <f t="shared" si="18"/>
        <v>1589</v>
      </c>
      <c r="I42" s="60">
        <f t="shared" si="18"/>
        <v>42</v>
      </c>
      <c r="J42" s="60">
        <f t="shared" si="18"/>
        <v>35</v>
      </c>
      <c r="K42" s="60">
        <f t="shared" si="18"/>
        <v>0</v>
      </c>
      <c r="L42" s="60">
        <f t="shared" si="18"/>
        <v>261</v>
      </c>
      <c r="M42" s="60">
        <f t="shared" si="18"/>
        <v>199</v>
      </c>
      <c r="N42" s="60">
        <f t="shared" si="18"/>
        <v>338</v>
      </c>
      <c r="O42" s="60">
        <f t="shared" si="18"/>
        <v>175</v>
      </c>
      <c r="P42" s="60">
        <f t="shared" si="18"/>
        <v>1</v>
      </c>
      <c r="Q42" s="60">
        <f t="shared" si="18"/>
        <v>113</v>
      </c>
      <c r="R42" s="60">
        <f t="shared" si="18"/>
        <v>49</v>
      </c>
      <c r="S42" s="60">
        <f>R42+Q42+P42+O42+M42+L42</f>
        <v>798</v>
      </c>
      <c r="T42" s="61">
        <f t="shared" si="11"/>
        <v>78.62453531598513</v>
      </c>
      <c r="U42" s="341">
        <f t="shared" si="3"/>
        <v>0</v>
      </c>
      <c r="V42" s="341">
        <f t="shared" si="4"/>
        <v>0</v>
      </c>
    </row>
    <row r="43" spans="1:22" ht="15.75" customHeight="1" hidden="1">
      <c r="A43" s="50">
        <v>2.1</v>
      </c>
      <c r="B43" s="63" t="s">
        <v>124</v>
      </c>
      <c r="C43" s="46">
        <f>D43+E43</f>
        <v>273</v>
      </c>
      <c r="D43" s="64">
        <v>116</v>
      </c>
      <c r="E43" s="65">
        <v>157</v>
      </c>
      <c r="F43" s="46">
        <f>G43+H43+I43+J43+K43+L43+M43</f>
        <v>221</v>
      </c>
      <c r="G43" s="65">
        <v>4</v>
      </c>
      <c r="H43" s="65">
        <v>128</v>
      </c>
      <c r="I43" s="65">
        <v>3</v>
      </c>
      <c r="J43" s="65">
        <v>3</v>
      </c>
      <c r="K43" s="65">
        <v>0</v>
      </c>
      <c r="L43" s="65">
        <v>83</v>
      </c>
      <c r="M43" s="65">
        <v>0</v>
      </c>
      <c r="N43" s="52">
        <f>O43+P43+Q43+R43</f>
        <v>52</v>
      </c>
      <c r="O43" s="65">
        <v>35</v>
      </c>
      <c r="P43" s="65">
        <v>0</v>
      </c>
      <c r="Q43" s="65">
        <v>17</v>
      </c>
      <c r="R43" s="65"/>
      <c r="S43" s="46">
        <f>Q43+P43+O43+M43+L43</f>
        <v>135</v>
      </c>
      <c r="T43" s="66">
        <f t="shared" si="11"/>
        <v>62.44343891402715</v>
      </c>
      <c r="U43" s="341">
        <f t="shared" si="3"/>
        <v>0</v>
      </c>
      <c r="V43" s="341">
        <f t="shared" si="4"/>
        <v>0</v>
      </c>
    </row>
    <row r="44" spans="1:22" ht="15.75" customHeight="1" hidden="1">
      <c r="A44" s="50">
        <v>2.2</v>
      </c>
      <c r="B44" s="67" t="s">
        <v>125</v>
      </c>
      <c r="C44" s="46">
        <f>D44+E44</f>
        <v>530</v>
      </c>
      <c r="D44" s="64">
        <v>278</v>
      </c>
      <c r="E44" s="65">
        <v>252</v>
      </c>
      <c r="F44" s="46">
        <f>G44+H44+I44+J44+K44+L44+M44</f>
        <v>323</v>
      </c>
      <c r="G44" s="65">
        <v>0</v>
      </c>
      <c r="H44" s="65">
        <v>157</v>
      </c>
      <c r="I44" s="65">
        <v>3</v>
      </c>
      <c r="J44" s="65">
        <v>17</v>
      </c>
      <c r="K44" s="65">
        <v>0</v>
      </c>
      <c r="L44" s="65">
        <v>146</v>
      </c>
      <c r="M44" s="65">
        <v>0</v>
      </c>
      <c r="N44" s="52">
        <f>O44+P44+Q44+R44</f>
        <v>207</v>
      </c>
      <c r="O44" s="65">
        <v>111</v>
      </c>
      <c r="P44" s="65">
        <v>0</v>
      </c>
      <c r="Q44" s="65">
        <v>96</v>
      </c>
      <c r="R44" s="65"/>
      <c r="S44" s="46">
        <f>Q44+P44+O44+M44+L44</f>
        <v>353</v>
      </c>
      <c r="T44" s="66">
        <f t="shared" si="11"/>
        <v>54.79876160990712</v>
      </c>
      <c r="U44" s="341">
        <f t="shared" si="3"/>
        <v>0</v>
      </c>
      <c r="V44" s="341">
        <f t="shared" si="4"/>
        <v>0</v>
      </c>
    </row>
    <row r="45" spans="1:22" ht="15.75" customHeight="1" hidden="1">
      <c r="A45" s="50">
        <v>2.3</v>
      </c>
      <c r="B45" s="51" t="s">
        <v>126</v>
      </c>
      <c r="C45" s="46">
        <f>D45+E45</f>
        <v>466</v>
      </c>
      <c r="D45" s="64">
        <v>204</v>
      </c>
      <c r="E45" s="65">
        <v>262</v>
      </c>
      <c r="F45" s="46">
        <f>G45+H45+I45+J45+K45+L45+M45</f>
        <v>314</v>
      </c>
      <c r="G45" s="65">
        <v>3</v>
      </c>
      <c r="H45" s="65">
        <v>166</v>
      </c>
      <c r="I45" s="65">
        <v>7</v>
      </c>
      <c r="J45" s="65">
        <v>27</v>
      </c>
      <c r="K45" s="65">
        <v>0</v>
      </c>
      <c r="L45" s="65">
        <v>111</v>
      </c>
      <c r="M45" s="65">
        <v>0</v>
      </c>
      <c r="N45" s="52">
        <f>O45+P45+Q45+R45</f>
        <v>152</v>
      </c>
      <c r="O45" s="65">
        <v>76</v>
      </c>
      <c r="P45" s="65">
        <v>0</v>
      </c>
      <c r="Q45" s="65">
        <v>76</v>
      </c>
      <c r="R45" s="65"/>
      <c r="S45" s="46">
        <f>Q45+P45+O45+M45+L45</f>
        <v>263</v>
      </c>
      <c r="T45" s="53">
        <f t="shared" si="11"/>
        <v>64.64968152866243</v>
      </c>
      <c r="U45" s="341">
        <f t="shared" si="3"/>
        <v>0</v>
      </c>
      <c r="V45" s="341">
        <f t="shared" si="4"/>
        <v>0</v>
      </c>
    </row>
    <row r="46" spans="1:22" ht="15.75" customHeight="1" hidden="1">
      <c r="A46" s="54">
        <v>2.4</v>
      </c>
      <c r="B46" s="68" t="s">
        <v>127</v>
      </c>
      <c r="C46" s="55">
        <f>D46+E46</f>
        <v>229</v>
      </c>
      <c r="D46" s="69">
        <v>71</v>
      </c>
      <c r="E46" s="70">
        <v>158</v>
      </c>
      <c r="F46" s="56">
        <f>G46+H46+I46+J46+K46+L46+M46</f>
        <v>223</v>
      </c>
      <c r="G46" s="70">
        <v>2</v>
      </c>
      <c r="H46" s="70">
        <v>86</v>
      </c>
      <c r="I46" s="70">
        <v>5</v>
      </c>
      <c r="J46" s="70">
        <v>3</v>
      </c>
      <c r="K46" s="70">
        <v>0</v>
      </c>
      <c r="L46" s="70">
        <v>127</v>
      </c>
      <c r="M46" s="70">
        <v>0</v>
      </c>
      <c r="N46" s="57">
        <f>O46+P46+Q46+R46</f>
        <v>6</v>
      </c>
      <c r="O46" s="70">
        <v>6</v>
      </c>
      <c r="P46" s="70">
        <v>0</v>
      </c>
      <c r="Q46" s="70">
        <v>0</v>
      </c>
      <c r="R46" s="71"/>
      <c r="S46" s="55">
        <f>Q46+P46+O46+M46+L46</f>
        <v>133</v>
      </c>
      <c r="T46" s="72">
        <f t="shared" si="11"/>
        <v>43.04932735426009</v>
      </c>
      <c r="U46" s="341">
        <f t="shared" si="3"/>
        <v>0</v>
      </c>
      <c r="V46" s="341">
        <f t="shared" si="4"/>
        <v>0</v>
      </c>
    </row>
    <row r="47" spans="1:22" ht="15.75" customHeight="1" hidden="1">
      <c r="A47" s="58">
        <v>3</v>
      </c>
      <c r="B47" s="59" t="s">
        <v>128</v>
      </c>
      <c r="C47" s="60">
        <f>SUM(C48:C53)</f>
        <v>2490</v>
      </c>
      <c r="D47" s="60">
        <f aca="true" t="shared" si="19" ref="D47:S47">SUM(D48:D53)</f>
        <v>801</v>
      </c>
      <c r="E47" s="60">
        <f t="shared" si="19"/>
        <v>1689</v>
      </c>
      <c r="F47" s="60">
        <f t="shared" si="19"/>
        <v>2152</v>
      </c>
      <c r="G47" s="60">
        <f t="shared" si="19"/>
        <v>26</v>
      </c>
      <c r="H47" s="60">
        <f t="shared" si="19"/>
        <v>1589</v>
      </c>
      <c r="I47" s="60">
        <f t="shared" si="19"/>
        <v>42</v>
      </c>
      <c r="J47" s="60">
        <f t="shared" si="19"/>
        <v>35</v>
      </c>
      <c r="K47" s="60">
        <f t="shared" si="19"/>
        <v>0</v>
      </c>
      <c r="L47" s="60">
        <f t="shared" si="19"/>
        <v>261</v>
      </c>
      <c r="M47" s="60">
        <f t="shared" si="19"/>
        <v>199</v>
      </c>
      <c r="N47" s="60">
        <f t="shared" si="19"/>
        <v>338</v>
      </c>
      <c r="O47" s="60">
        <f t="shared" si="19"/>
        <v>175</v>
      </c>
      <c r="P47" s="60">
        <f t="shared" si="19"/>
        <v>1</v>
      </c>
      <c r="Q47" s="60">
        <f t="shared" si="19"/>
        <v>113</v>
      </c>
      <c r="R47" s="60">
        <f t="shared" si="19"/>
        <v>49</v>
      </c>
      <c r="S47" s="60">
        <f t="shared" si="19"/>
        <v>798</v>
      </c>
      <c r="T47" s="61">
        <f t="shared" si="11"/>
        <v>78.62453531598513</v>
      </c>
      <c r="U47" s="341">
        <f t="shared" si="3"/>
        <v>0</v>
      </c>
      <c r="V47" s="341">
        <f t="shared" si="4"/>
        <v>0</v>
      </c>
    </row>
    <row r="48" spans="1:22" ht="15.75" customHeight="1">
      <c r="A48" s="50">
        <v>3.1</v>
      </c>
      <c r="B48" s="137" t="s">
        <v>129</v>
      </c>
      <c r="C48" s="138">
        <f aca="true" t="shared" si="20" ref="C48:C53">D48+E48</f>
        <v>523</v>
      </c>
      <c r="D48" s="124">
        <v>90</v>
      </c>
      <c r="E48" s="124">
        <v>433</v>
      </c>
      <c r="F48" s="46">
        <f aca="true" t="shared" si="21" ref="F48:F53">G48+H48+I48+J48+K48+L48+M48</f>
        <v>486</v>
      </c>
      <c r="G48" s="124">
        <v>21</v>
      </c>
      <c r="H48" s="124">
        <v>394</v>
      </c>
      <c r="I48" s="124">
        <v>2</v>
      </c>
      <c r="J48" s="124">
        <v>9</v>
      </c>
      <c r="K48" s="124">
        <v>0</v>
      </c>
      <c r="L48" s="124">
        <v>6</v>
      </c>
      <c r="M48" s="124">
        <v>54</v>
      </c>
      <c r="N48" s="52">
        <f aca="true" t="shared" si="22" ref="N48:N53">O48+P48+Q48+R48</f>
        <v>37</v>
      </c>
      <c r="O48" s="124">
        <v>25</v>
      </c>
      <c r="P48" s="124">
        <v>0</v>
      </c>
      <c r="Q48" s="124">
        <v>12</v>
      </c>
      <c r="R48" s="132">
        <v>0</v>
      </c>
      <c r="S48" s="52">
        <f aca="true" t="shared" si="23" ref="S48:S53">Q48+P48+O48+M48+L48+R48</f>
        <v>97</v>
      </c>
      <c r="T48" s="66">
        <f t="shared" si="11"/>
        <v>87.65432098765432</v>
      </c>
      <c r="U48" s="341">
        <f t="shared" si="3"/>
        <v>0</v>
      </c>
      <c r="V48" s="341">
        <f t="shared" si="4"/>
        <v>0</v>
      </c>
    </row>
    <row r="49" spans="1:22" ht="15.75">
      <c r="A49" s="50">
        <v>3.2</v>
      </c>
      <c r="B49" s="139" t="s">
        <v>130</v>
      </c>
      <c r="C49" s="138">
        <f t="shared" si="20"/>
        <v>496</v>
      </c>
      <c r="D49" s="124">
        <v>254</v>
      </c>
      <c r="E49" s="124">
        <v>242</v>
      </c>
      <c r="F49" s="46">
        <f t="shared" si="21"/>
        <v>379</v>
      </c>
      <c r="G49" s="124">
        <v>0</v>
      </c>
      <c r="H49" s="124">
        <v>250</v>
      </c>
      <c r="I49" s="124">
        <v>17</v>
      </c>
      <c r="J49" s="124">
        <v>6</v>
      </c>
      <c r="K49" s="124">
        <v>0</v>
      </c>
      <c r="L49" s="124">
        <v>80</v>
      </c>
      <c r="M49" s="124">
        <v>26</v>
      </c>
      <c r="N49" s="52">
        <f t="shared" si="22"/>
        <v>117</v>
      </c>
      <c r="O49" s="124">
        <v>79</v>
      </c>
      <c r="P49" s="124">
        <v>0</v>
      </c>
      <c r="Q49" s="124">
        <v>38</v>
      </c>
      <c r="R49" s="132">
        <v>0</v>
      </c>
      <c r="S49" s="52">
        <f t="shared" si="23"/>
        <v>223</v>
      </c>
      <c r="T49" s="66">
        <f t="shared" si="11"/>
        <v>72.03166226912928</v>
      </c>
      <c r="U49" s="341">
        <f t="shared" si="3"/>
        <v>0</v>
      </c>
      <c r="V49" s="341">
        <f t="shared" si="4"/>
        <v>0</v>
      </c>
    </row>
    <row r="50" spans="1:22" ht="15.75">
      <c r="A50" s="50">
        <v>3.3</v>
      </c>
      <c r="B50" s="139" t="s">
        <v>131</v>
      </c>
      <c r="C50" s="138">
        <f t="shared" si="20"/>
        <v>450</v>
      </c>
      <c r="D50" s="124">
        <v>203</v>
      </c>
      <c r="E50" s="124">
        <v>247</v>
      </c>
      <c r="F50" s="46">
        <f t="shared" si="21"/>
        <v>385</v>
      </c>
      <c r="G50" s="124">
        <v>0</v>
      </c>
      <c r="H50" s="124">
        <v>222</v>
      </c>
      <c r="I50" s="124">
        <v>15</v>
      </c>
      <c r="J50" s="124">
        <v>4</v>
      </c>
      <c r="K50" s="124">
        <v>0</v>
      </c>
      <c r="L50" s="124">
        <v>98</v>
      </c>
      <c r="M50" s="124">
        <v>46</v>
      </c>
      <c r="N50" s="52">
        <f t="shared" si="22"/>
        <v>65</v>
      </c>
      <c r="O50" s="124">
        <v>54</v>
      </c>
      <c r="P50" s="124">
        <v>0</v>
      </c>
      <c r="Q50" s="124">
        <v>11</v>
      </c>
      <c r="R50" s="132">
        <v>0</v>
      </c>
      <c r="S50" s="52">
        <f t="shared" si="23"/>
        <v>209</v>
      </c>
      <c r="T50" s="66">
        <f t="shared" si="11"/>
        <v>62.5974025974026</v>
      </c>
      <c r="U50" s="341">
        <f t="shared" si="3"/>
        <v>0</v>
      </c>
      <c r="V50" s="341">
        <f t="shared" si="4"/>
        <v>0</v>
      </c>
    </row>
    <row r="51" spans="1:22" ht="15.75">
      <c r="A51" s="50">
        <v>3.4</v>
      </c>
      <c r="B51" s="140" t="s">
        <v>132</v>
      </c>
      <c r="C51" s="138">
        <f t="shared" si="20"/>
        <v>574</v>
      </c>
      <c r="D51" s="124">
        <v>168</v>
      </c>
      <c r="E51" s="124">
        <v>406</v>
      </c>
      <c r="F51" s="46">
        <f t="shared" si="21"/>
        <v>496</v>
      </c>
      <c r="G51" s="124">
        <v>0</v>
      </c>
      <c r="H51" s="124">
        <v>381</v>
      </c>
      <c r="I51" s="124">
        <v>5</v>
      </c>
      <c r="J51" s="124">
        <v>9</v>
      </c>
      <c r="K51" s="124">
        <v>0</v>
      </c>
      <c r="L51" s="124">
        <v>51</v>
      </c>
      <c r="M51" s="124">
        <v>50</v>
      </c>
      <c r="N51" s="52">
        <f t="shared" si="22"/>
        <v>78</v>
      </c>
      <c r="O51" s="124">
        <v>6</v>
      </c>
      <c r="P51" s="124">
        <v>0</v>
      </c>
      <c r="Q51" s="124">
        <v>31</v>
      </c>
      <c r="R51" s="132">
        <v>41</v>
      </c>
      <c r="S51" s="52">
        <f t="shared" si="23"/>
        <v>179</v>
      </c>
      <c r="T51" s="66">
        <f t="shared" si="11"/>
        <v>79.63709677419355</v>
      </c>
      <c r="U51" s="341">
        <f t="shared" si="3"/>
        <v>0</v>
      </c>
      <c r="V51" s="341">
        <f t="shared" si="4"/>
        <v>0</v>
      </c>
    </row>
    <row r="52" spans="1:22" ht="15.75">
      <c r="A52" s="50">
        <v>3.5</v>
      </c>
      <c r="B52" s="141" t="s">
        <v>133</v>
      </c>
      <c r="C52" s="138">
        <f t="shared" si="20"/>
        <v>423</v>
      </c>
      <c r="D52" s="124">
        <v>76</v>
      </c>
      <c r="E52" s="124">
        <v>347</v>
      </c>
      <c r="F52" s="46">
        <f t="shared" si="21"/>
        <v>382</v>
      </c>
      <c r="G52" s="124">
        <v>5</v>
      </c>
      <c r="H52" s="124">
        <v>318</v>
      </c>
      <c r="I52" s="124">
        <v>3</v>
      </c>
      <c r="J52" s="124">
        <v>7</v>
      </c>
      <c r="K52" s="124">
        <v>0</v>
      </c>
      <c r="L52" s="124">
        <v>26</v>
      </c>
      <c r="M52" s="124">
        <v>23</v>
      </c>
      <c r="N52" s="52">
        <f t="shared" si="22"/>
        <v>41</v>
      </c>
      <c r="O52" s="124">
        <v>11</v>
      </c>
      <c r="P52" s="124">
        <v>1</v>
      </c>
      <c r="Q52" s="124">
        <v>21</v>
      </c>
      <c r="R52" s="132">
        <v>8</v>
      </c>
      <c r="S52" s="52">
        <f t="shared" si="23"/>
        <v>90</v>
      </c>
      <c r="T52" s="66">
        <f t="shared" si="11"/>
        <v>87.17277486910994</v>
      </c>
      <c r="U52" s="341">
        <f t="shared" si="3"/>
        <v>0</v>
      </c>
      <c r="V52" s="341">
        <f t="shared" si="4"/>
        <v>0</v>
      </c>
    </row>
    <row r="53" spans="1:22" ht="16.5" thickBot="1">
      <c r="A53" s="54">
        <v>3.6</v>
      </c>
      <c r="B53" s="142" t="s">
        <v>134</v>
      </c>
      <c r="C53" s="143">
        <f t="shared" si="20"/>
        <v>24</v>
      </c>
      <c r="D53" s="129">
        <v>10</v>
      </c>
      <c r="E53" s="129">
        <v>14</v>
      </c>
      <c r="F53" s="56">
        <f t="shared" si="21"/>
        <v>24</v>
      </c>
      <c r="G53" s="129">
        <v>0</v>
      </c>
      <c r="H53" s="129">
        <v>24</v>
      </c>
      <c r="I53" s="129">
        <v>0</v>
      </c>
      <c r="J53" s="129">
        <v>0</v>
      </c>
      <c r="K53" s="129">
        <v>0</v>
      </c>
      <c r="L53" s="129">
        <v>0</v>
      </c>
      <c r="M53" s="129">
        <v>0</v>
      </c>
      <c r="N53" s="57">
        <f t="shared" si="22"/>
        <v>0</v>
      </c>
      <c r="O53" s="129">
        <v>0</v>
      </c>
      <c r="P53" s="129">
        <v>0</v>
      </c>
      <c r="Q53" s="129">
        <v>0</v>
      </c>
      <c r="R53" s="136">
        <v>0</v>
      </c>
      <c r="S53" s="57">
        <f t="shared" si="23"/>
        <v>0</v>
      </c>
      <c r="T53" s="104">
        <f t="shared" si="11"/>
        <v>100</v>
      </c>
      <c r="U53" s="341">
        <f t="shared" si="3"/>
        <v>0</v>
      </c>
      <c r="V53" s="341">
        <f t="shared" si="4"/>
        <v>0</v>
      </c>
    </row>
    <row r="54" spans="1:22" ht="21" customHeight="1" thickTop="1">
      <c r="A54" s="58">
        <v>4</v>
      </c>
      <c r="B54" s="59" t="s">
        <v>135</v>
      </c>
      <c r="C54" s="60">
        <f>SUM(C55:C59)</f>
        <v>806</v>
      </c>
      <c r="D54" s="60">
        <f aca="true" t="shared" si="24" ref="D54:S54">SUM(D55:D59)</f>
        <v>204</v>
      </c>
      <c r="E54" s="60">
        <f t="shared" si="24"/>
        <v>602</v>
      </c>
      <c r="F54" s="60">
        <f t="shared" si="24"/>
        <v>702</v>
      </c>
      <c r="G54" s="60">
        <f t="shared" si="24"/>
        <v>9</v>
      </c>
      <c r="H54" s="60">
        <f t="shared" si="24"/>
        <v>425</v>
      </c>
      <c r="I54" s="60">
        <f t="shared" si="24"/>
        <v>18</v>
      </c>
      <c r="J54" s="60">
        <f t="shared" si="24"/>
        <v>63</v>
      </c>
      <c r="K54" s="60">
        <f t="shared" si="24"/>
        <v>0</v>
      </c>
      <c r="L54" s="60">
        <f t="shared" si="24"/>
        <v>187</v>
      </c>
      <c r="M54" s="60">
        <f t="shared" si="24"/>
        <v>0</v>
      </c>
      <c r="N54" s="60">
        <f t="shared" si="24"/>
        <v>104</v>
      </c>
      <c r="O54" s="60">
        <f t="shared" si="24"/>
        <v>75</v>
      </c>
      <c r="P54" s="60">
        <f t="shared" si="24"/>
        <v>0</v>
      </c>
      <c r="Q54" s="60">
        <f t="shared" si="24"/>
        <v>7</v>
      </c>
      <c r="R54" s="60">
        <f t="shared" si="24"/>
        <v>22</v>
      </c>
      <c r="S54" s="60">
        <f t="shared" si="24"/>
        <v>291</v>
      </c>
      <c r="T54" s="61">
        <f t="shared" si="11"/>
        <v>73.36182336182337</v>
      </c>
      <c r="U54" s="341">
        <f t="shared" si="3"/>
        <v>0</v>
      </c>
      <c r="V54" s="341">
        <f t="shared" si="4"/>
        <v>0</v>
      </c>
    </row>
    <row r="55" spans="1:22" ht="18" customHeight="1">
      <c r="A55" s="50">
        <v>4.1</v>
      </c>
      <c r="B55" s="51" t="s">
        <v>136</v>
      </c>
      <c r="C55" s="46">
        <f>D55+E55</f>
        <v>126</v>
      </c>
      <c r="D55" s="130">
        <v>51</v>
      </c>
      <c r="E55" s="130">
        <v>75</v>
      </c>
      <c r="F55" s="46">
        <f>G55+H55+I55+J55+K55+L55+M55</f>
        <v>106</v>
      </c>
      <c r="G55" s="130">
        <v>0</v>
      </c>
      <c r="H55" s="130">
        <v>50</v>
      </c>
      <c r="I55" s="130">
        <v>2</v>
      </c>
      <c r="J55" s="130">
        <v>5</v>
      </c>
      <c r="K55" s="130">
        <v>0</v>
      </c>
      <c r="L55" s="131">
        <v>49</v>
      </c>
      <c r="M55" s="131">
        <v>0</v>
      </c>
      <c r="N55" s="46">
        <f>O55+P55+Q55+R55</f>
        <v>20</v>
      </c>
      <c r="O55" s="132">
        <v>19</v>
      </c>
      <c r="P55" s="132">
        <v>0</v>
      </c>
      <c r="Q55" s="132">
        <v>1</v>
      </c>
      <c r="R55" s="132">
        <v>0</v>
      </c>
      <c r="S55" s="52">
        <f>Q55+P55+O55+M55+L55+R55</f>
        <v>69</v>
      </c>
      <c r="T55" s="66">
        <f t="shared" si="11"/>
        <v>53.77358490566038</v>
      </c>
      <c r="U55" s="341">
        <f t="shared" si="3"/>
        <v>0</v>
      </c>
      <c r="V55" s="341">
        <f t="shared" si="4"/>
        <v>0</v>
      </c>
    </row>
    <row r="56" spans="1:22" ht="18.75" customHeight="1">
      <c r="A56" s="50">
        <v>4.2</v>
      </c>
      <c r="B56" s="51" t="s">
        <v>137</v>
      </c>
      <c r="C56" s="46">
        <f>D56+E56</f>
        <v>130</v>
      </c>
      <c r="D56" s="130">
        <v>32</v>
      </c>
      <c r="E56" s="130">
        <v>98</v>
      </c>
      <c r="F56" s="46">
        <f>G56+H56+I56+J56+K56+L56+M56</f>
        <v>109</v>
      </c>
      <c r="G56" s="130">
        <v>1</v>
      </c>
      <c r="H56" s="130">
        <v>71</v>
      </c>
      <c r="I56" s="130">
        <v>4</v>
      </c>
      <c r="J56" s="130">
        <v>10</v>
      </c>
      <c r="K56" s="130">
        <v>0</v>
      </c>
      <c r="L56" s="131">
        <v>23</v>
      </c>
      <c r="M56" s="131">
        <v>0</v>
      </c>
      <c r="N56" s="46">
        <f>O56+P56+Q56+R56</f>
        <v>21</v>
      </c>
      <c r="O56" s="132">
        <v>1</v>
      </c>
      <c r="P56" s="132">
        <v>0</v>
      </c>
      <c r="Q56" s="132">
        <v>1</v>
      </c>
      <c r="R56" s="132">
        <v>19</v>
      </c>
      <c r="S56" s="52">
        <f>Q56+P56+O56+M56+L56+R56</f>
        <v>44</v>
      </c>
      <c r="T56" s="66">
        <f t="shared" si="11"/>
        <v>78.89908256880734</v>
      </c>
      <c r="U56" s="341">
        <f t="shared" si="3"/>
        <v>0</v>
      </c>
      <c r="V56" s="341">
        <f t="shared" si="4"/>
        <v>0</v>
      </c>
    </row>
    <row r="57" spans="1:22" ht="18.75" customHeight="1">
      <c r="A57" s="50">
        <v>4.3</v>
      </c>
      <c r="B57" s="51" t="s">
        <v>138</v>
      </c>
      <c r="C57" s="46">
        <f>D57+E57</f>
        <v>158</v>
      </c>
      <c r="D57" s="130">
        <v>20</v>
      </c>
      <c r="E57" s="130">
        <v>138</v>
      </c>
      <c r="F57" s="46">
        <f>G57+H57+I57+J57+K57+L57+M57</f>
        <v>137</v>
      </c>
      <c r="G57" s="130">
        <v>2</v>
      </c>
      <c r="H57" s="130">
        <v>85</v>
      </c>
      <c r="I57" s="130">
        <v>3</v>
      </c>
      <c r="J57" s="130">
        <v>17</v>
      </c>
      <c r="K57" s="130">
        <v>0</v>
      </c>
      <c r="L57" s="131">
        <v>30</v>
      </c>
      <c r="M57" s="131">
        <v>0</v>
      </c>
      <c r="N57" s="46">
        <f>O57+P57+Q57+R57</f>
        <v>21</v>
      </c>
      <c r="O57" s="132">
        <v>14</v>
      </c>
      <c r="P57" s="132">
        <v>0</v>
      </c>
      <c r="Q57" s="132">
        <v>4</v>
      </c>
      <c r="R57" s="132">
        <v>3</v>
      </c>
      <c r="S57" s="52">
        <f>Q57+P57+O57+M57+L57+R57</f>
        <v>51</v>
      </c>
      <c r="T57" s="66">
        <f t="shared" si="11"/>
        <v>78.10218978102189</v>
      </c>
      <c r="U57" s="341">
        <f t="shared" si="3"/>
        <v>0</v>
      </c>
      <c r="V57" s="341">
        <f t="shared" si="4"/>
        <v>0</v>
      </c>
    </row>
    <row r="58" spans="1:22" ht="18" customHeight="1">
      <c r="A58" s="50">
        <v>4.4</v>
      </c>
      <c r="B58" s="51" t="s">
        <v>139</v>
      </c>
      <c r="C58" s="46">
        <f>D58+E58</f>
        <v>123</v>
      </c>
      <c r="D58" s="130">
        <v>29</v>
      </c>
      <c r="E58" s="130">
        <v>94</v>
      </c>
      <c r="F58" s="46">
        <f>G58+H58+I58+J58+K58+L58+M58</f>
        <v>111</v>
      </c>
      <c r="G58" s="130">
        <v>6</v>
      </c>
      <c r="H58" s="130">
        <v>63</v>
      </c>
      <c r="I58" s="130">
        <v>2</v>
      </c>
      <c r="J58" s="130">
        <v>2</v>
      </c>
      <c r="K58" s="130">
        <v>0</v>
      </c>
      <c r="L58" s="131">
        <v>38</v>
      </c>
      <c r="M58" s="131">
        <v>0</v>
      </c>
      <c r="N58" s="46">
        <f>O58+P58+Q58+R58</f>
        <v>12</v>
      </c>
      <c r="O58" s="132">
        <v>12</v>
      </c>
      <c r="P58" s="132">
        <v>0</v>
      </c>
      <c r="Q58" s="132">
        <v>0</v>
      </c>
      <c r="R58" s="132">
        <v>0</v>
      </c>
      <c r="S58" s="52">
        <f>Q58+P58+O58+M58+L58+R58</f>
        <v>50</v>
      </c>
      <c r="T58" s="66">
        <f t="shared" si="11"/>
        <v>65.76576576576576</v>
      </c>
      <c r="U58" s="341">
        <f t="shared" si="3"/>
        <v>0</v>
      </c>
      <c r="V58" s="341">
        <f t="shared" si="4"/>
        <v>0</v>
      </c>
    </row>
    <row r="59" spans="1:22" ht="19.5" customHeight="1" thickBot="1">
      <c r="A59" s="54">
        <v>4.5</v>
      </c>
      <c r="B59" s="144" t="s">
        <v>140</v>
      </c>
      <c r="C59" s="56">
        <f>D59+E59</f>
        <v>269</v>
      </c>
      <c r="D59" s="134">
        <v>72</v>
      </c>
      <c r="E59" s="134">
        <v>197</v>
      </c>
      <c r="F59" s="56">
        <f>G59+H59+I59+J59+K59+L59+M59</f>
        <v>239</v>
      </c>
      <c r="G59" s="134">
        <v>0</v>
      </c>
      <c r="H59" s="134">
        <v>156</v>
      </c>
      <c r="I59" s="134">
        <v>7</v>
      </c>
      <c r="J59" s="134">
        <v>29</v>
      </c>
      <c r="K59" s="134">
        <v>0</v>
      </c>
      <c r="L59" s="135">
        <v>47</v>
      </c>
      <c r="M59" s="135">
        <v>0</v>
      </c>
      <c r="N59" s="56">
        <f>O59+P59+Q59+R59</f>
        <v>30</v>
      </c>
      <c r="O59" s="136">
        <v>29</v>
      </c>
      <c r="P59" s="136">
        <v>0</v>
      </c>
      <c r="Q59" s="136">
        <v>1</v>
      </c>
      <c r="R59" s="136">
        <v>0</v>
      </c>
      <c r="S59" s="57">
        <f>Q59+P59+O59+M59+L59+R59</f>
        <v>77</v>
      </c>
      <c r="T59" s="104">
        <f t="shared" si="11"/>
        <v>80.3347280334728</v>
      </c>
      <c r="U59" s="341">
        <f t="shared" si="3"/>
        <v>0</v>
      </c>
      <c r="V59" s="341">
        <f t="shared" si="4"/>
        <v>0</v>
      </c>
    </row>
    <row r="60" spans="1:22" ht="21.75" customHeight="1" thickTop="1">
      <c r="A60" s="58">
        <v>5</v>
      </c>
      <c r="B60" s="59" t="s">
        <v>141</v>
      </c>
      <c r="C60" s="60">
        <f aca="true" t="shared" si="25" ref="C60:S60">SUM(C61:C63)</f>
        <v>1782</v>
      </c>
      <c r="D60" s="60">
        <f t="shared" si="25"/>
        <v>624</v>
      </c>
      <c r="E60" s="60">
        <f t="shared" si="25"/>
        <v>1158</v>
      </c>
      <c r="F60" s="60">
        <f t="shared" si="25"/>
        <v>1565</v>
      </c>
      <c r="G60" s="60">
        <f t="shared" si="25"/>
        <v>21</v>
      </c>
      <c r="H60" s="60">
        <f t="shared" si="25"/>
        <v>1061</v>
      </c>
      <c r="I60" s="60">
        <f t="shared" si="25"/>
        <v>33</v>
      </c>
      <c r="J60" s="60">
        <f t="shared" si="25"/>
        <v>82</v>
      </c>
      <c r="K60" s="60">
        <f t="shared" si="25"/>
        <v>0</v>
      </c>
      <c r="L60" s="60">
        <f t="shared" si="25"/>
        <v>368</v>
      </c>
      <c r="M60" s="60">
        <f t="shared" si="25"/>
        <v>0</v>
      </c>
      <c r="N60" s="60">
        <f t="shared" si="25"/>
        <v>217</v>
      </c>
      <c r="O60" s="60">
        <f t="shared" si="25"/>
        <v>5</v>
      </c>
      <c r="P60" s="60">
        <f t="shared" si="25"/>
        <v>0</v>
      </c>
      <c r="Q60" s="60">
        <f t="shared" si="25"/>
        <v>87</v>
      </c>
      <c r="R60" s="60">
        <f t="shared" si="25"/>
        <v>125</v>
      </c>
      <c r="S60" s="60">
        <f t="shared" si="25"/>
        <v>585</v>
      </c>
      <c r="T60" s="61">
        <f t="shared" si="11"/>
        <v>76.48562300319489</v>
      </c>
      <c r="U60" s="341">
        <f t="shared" si="3"/>
        <v>0</v>
      </c>
      <c r="V60" s="341">
        <f t="shared" si="4"/>
        <v>0</v>
      </c>
    </row>
    <row r="61" spans="1:22" ht="15.75">
      <c r="A61" s="50">
        <v>5.1</v>
      </c>
      <c r="B61" s="107" t="s">
        <v>142</v>
      </c>
      <c r="C61" s="46">
        <f>D61+E61</f>
        <v>624</v>
      </c>
      <c r="D61" s="124">
        <v>220</v>
      </c>
      <c r="E61" s="124">
        <v>404</v>
      </c>
      <c r="F61" s="46">
        <f>G61+H61+I61+J61+K61+L61+M61</f>
        <v>553</v>
      </c>
      <c r="G61" s="124">
        <v>13</v>
      </c>
      <c r="H61" s="124">
        <v>375</v>
      </c>
      <c r="I61" s="124">
        <v>12</v>
      </c>
      <c r="J61" s="124">
        <v>23</v>
      </c>
      <c r="K61" s="124">
        <v>0</v>
      </c>
      <c r="L61" s="124">
        <v>130</v>
      </c>
      <c r="M61" s="124">
        <v>0</v>
      </c>
      <c r="N61" s="46">
        <f>O61+P61+Q61+R61</f>
        <v>71</v>
      </c>
      <c r="O61" s="124">
        <v>0</v>
      </c>
      <c r="P61" s="124">
        <v>0</v>
      </c>
      <c r="Q61" s="124">
        <v>30</v>
      </c>
      <c r="R61" s="124">
        <v>41</v>
      </c>
      <c r="S61" s="52">
        <f>Q61+P61+O61+M61+L61+R61</f>
        <v>201</v>
      </c>
      <c r="T61" s="66">
        <f t="shared" si="11"/>
        <v>76.49186256781194</v>
      </c>
      <c r="U61" s="341">
        <f t="shared" si="3"/>
        <v>0</v>
      </c>
      <c r="V61" s="341">
        <f t="shared" si="4"/>
        <v>0</v>
      </c>
    </row>
    <row r="62" spans="1:22" ht="15.75">
      <c r="A62" s="50">
        <v>5.2</v>
      </c>
      <c r="B62" s="107" t="s">
        <v>143</v>
      </c>
      <c r="C62" s="46">
        <f>D62+E62</f>
        <v>587</v>
      </c>
      <c r="D62" s="124">
        <v>227</v>
      </c>
      <c r="E62" s="124">
        <v>360</v>
      </c>
      <c r="F62" s="46">
        <f>G62+H62+I62+J62+K62+L62+M62</f>
        <v>482</v>
      </c>
      <c r="G62" s="124">
        <v>3</v>
      </c>
      <c r="H62" s="124">
        <v>302</v>
      </c>
      <c r="I62" s="124">
        <v>11</v>
      </c>
      <c r="J62" s="124">
        <v>34</v>
      </c>
      <c r="K62" s="124">
        <v>0</v>
      </c>
      <c r="L62" s="124">
        <v>132</v>
      </c>
      <c r="M62" s="124">
        <v>0</v>
      </c>
      <c r="N62" s="46">
        <f>O62+P62+Q62+R62</f>
        <v>105</v>
      </c>
      <c r="O62" s="124">
        <v>0</v>
      </c>
      <c r="P62" s="124">
        <v>0</v>
      </c>
      <c r="Q62" s="124">
        <v>54</v>
      </c>
      <c r="R62" s="124">
        <v>51</v>
      </c>
      <c r="S62" s="52">
        <f>Q62+P62+O62+M62+L62+R62</f>
        <v>237</v>
      </c>
      <c r="T62" s="66">
        <f t="shared" si="11"/>
        <v>72.61410788381743</v>
      </c>
      <c r="U62" s="341">
        <f t="shared" si="3"/>
        <v>0</v>
      </c>
      <c r="V62" s="341">
        <f t="shared" si="4"/>
        <v>0</v>
      </c>
    </row>
    <row r="63" spans="1:22" ht="16.5" thickBot="1">
      <c r="A63" s="54">
        <v>5.3</v>
      </c>
      <c r="B63" s="120" t="s">
        <v>144</v>
      </c>
      <c r="C63" s="56">
        <f>D63+E63</f>
        <v>571</v>
      </c>
      <c r="D63" s="129">
        <v>177</v>
      </c>
      <c r="E63" s="129">
        <v>394</v>
      </c>
      <c r="F63" s="56">
        <f>G63+H63+I63+J63+K63+L63+M63</f>
        <v>530</v>
      </c>
      <c r="G63" s="129">
        <v>5</v>
      </c>
      <c r="H63" s="129">
        <v>384</v>
      </c>
      <c r="I63" s="129">
        <v>10</v>
      </c>
      <c r="J63" s="129">
        <v>25</v>
      </c>
      <c r="K63" s="129">
        <v>0</v>
      </c>
      <c r="L63" s="129">
        <v>106</v>
      </c>
      <c r="M63" s="129">
        <v>0</v>
      </c>
      <c r="N63" s="56">
        <f>O63+P63+Q63+R63</f>
        <v>41</v>
      </c>
      <c r="O63" s="129">
        <v>5</v>
      </c>
      <c r="P63" s="129">
        <v>0</v>
      </c>
      <c r="Q63" s="129">
        <v>3</v>
      </c>
      <c r="R63" s="129">
        <v>33</v>
      </c>
      <c r="S63" s="57">
        <f>Q63+P63+O63+M63+L63+R63</f>
        <v>147</v>
      </c>
      <c r="T63" s="104">
        <f t="shared" si="11"/>
        <v>80</v>
      </c>
      <c r="U63" s="341">
        <f t="shared" si="3"/>
        <v>0</v>
      </c>
      <c r="V63" s="341">
        <f t="shared" si="4"/>
        <v>0</v>
      </c>
    </row>
    <row r="64" spans="1:22" ht="18.75" customHeight="1" thickTop="1">
      <c r="A64" s="58">
        <v>6</v>
      </c>
      <c r="B64" s="59" t="s">
        <v>145</v>
      </c>
      <c r="C64" s="60">
        <f aca="true" t="shared" si="26" ref="C64:S64">SUM(C65:C66)</f>
        <v>1020</v>
      </c>
      <c r="D64" s="60">
        <f t="shared" si="26"/>
        <v>244</v>
      </c>
      <c r="E64" s="60">
        <f t="shared" si="26"/>
        <v>776</v>
      </c>
      <c r="F64" s="60">
        <f t="shared" si="26"/>
        <v>898</v>
      </c>
      <c r="G64" s="60">
        <f t="shared" si="26"/>
        <v>5</v>
      </c>
      <c r="H64" s="60">
        <f t="shared" si="26"/>
        <v>702</v>
      </c>
      <c r="I64" s="60">
        <f t="shared" si="26"/>
        <v>7</v>
      </c>
      <c r="J64" s="60">
        <f t="shared" si="26"/>
        <v>36</v>
      </c>
      <c r="K64" s="60">
        <f t="shared" si="26"/>
        <v>0</v>
      </c>
      <c r="L64" s="60">
        <f t="shared" si="26"/>
        <v>148</v>
      </c>
      <c r="M64" s="60">
        <f t="shared" si="26"/>
        <v>0</v>
      </c>
      <c r="N64" s="60">
        <f t="shared" si="26"/>
        <v>122</v>
      </c>
      <c r="O64" s="60">
        <f t="shared" si="26"/>
        <v>86</v>
      </c>
      <c r="P64" s="60">
        <f t="shared" si="26"/>
        <v>0</v>
      </c>
      <c r="Q64" s="60">
        <f t="shared" si="26"/>
        <v>34</v>
      </c>
      <c r="R64" s="60">
        <f t="shared" si="26"/>
        <v>2</v>
      </c>
      <c r="S64" s="60">
        <f t="shared" si="26"/>
        <v>270</v>
      </c>
      <c r="T64" s="61">
        <f t="shared" si="11"/>
        <v>83.51893095768374</v>
      </c>
      <c r="U64" s="341">
        <f t="shared" si="3"/>
        <v>0</v>
      </c>
      <c r="V64" s="341">
        <f t="shared" si="4"/>
        <v>0</v>
      </c>
    </row>
    <row r="65" spans="1:22" ht="18" customHeight="1">
      <c r="A65" s="50">
        <v>6.1</v>
      </c>
      <c r="B65" s="145" t="s">
        <v>146</v>
      </c>
      <c r="C65" s="46">
        <f>D65+E65</f>
        <v>300</v>
      </c>
      <c r="D65" s="130">
        <v>83</v>
      </c>
      <c r="E65" s="130">
        <v>217</v>
      </c>
      <c r="F65" s="46">
        <f>G65+H65+I65+J65+K65+L65+M65</f>
        <v>272</v>
      </c>
      <c r="G65" s="130">
        <v>4</v>
      </c>
      <c r="H65" s="130">
        <v>213</v>
      </c>
      <c r="I65" s="130">
        <v>3</v>
      </c>
      <c r="J65" s="130">
        <v>19</v>
      </c>
      <c r="K65" s="130">
        <v>0</v>
      </c>
      <c r="L65" s="130">
        <v>33</v>
      </c>
      <c r="M65" s="130">
        <v>0</v>
      </c>
      <c r="N65" s="46">
        <f>O65+P65+Q65+R65</f>
        <v>28</v>
      </c>
      <c r="O65" s="130">
        <v>26</v>
      </c>
      <c r="P65" s="130">
        <v>0</v>
      </c>
      <c r="Q65" s="130">
        <v>0</v>
      </c>
      <c r="R65" s="130">
        <v>2</v>
      </c>
      <c r="S65" s="52">
        <f>Q65+P65+O65+M65+L65+R65</f>
        <v>61</v>
      </c>
      <c r="T65" s="66">
        <f t="shared" si="11"/>
        <v>87.86764705882354</v>
      </c>
      <c r="U65" s="341">
        <f t="shared" si="3"/>
        <v>0</v>
      </c>
      <c r="V65" s="341">
        <f t="shared" si="4"/>
        <v>0</v>
      </c>
    </row>
    <row r="66" spans="1:22" ht="19.5" customHeight="1" thickBot="1">
      <c r="A66" s="54">
        <v>6.3</v>
      </c>
      <c r="B66" s="144" t="s">
        <v>147</v>
      </c>
      <c r="C66" s="56">
        <f>D66+E66</f>
        <v>720</v>
      </c>
      <c r="D66" s="134">
        <v>161</v>
      </c>
      <c r="E66" s="134">
        <v>559</v>
      </c>
      <c r="F66" s="56">
        <f>G66+H66+I66+J66+K66+L66+M66</f>
        <v>626</v>
      </c>
      <c r="G66" s="134">
        <v>1</v>
      </c>
      <c r="H66" s="134">
        <v>489</v>
      </c>
      <c r="I66" s="134">
        <v>4</v>
      </c>
      <c r="J66" s="134">
        <v>17</v>
      </c>
      <c r="K66" s="134">
        <v>0</v>
      </c>
      <c r="L66" s="134">
        <v>115</v>
      </c>
      <c r="M66" s="134">
        <v>0</v>
      </c>
      <c r="N66" s="56">
        <f>O66+P66+Q66+R66</f>
        <v>94</v>
      </c>
      <c r="O66" s="134">
        <v>60</v>
      </c>
      <c r="P66" s="134">
        <v>0</v>
      </c>
      <c r="Q66" s="134">
        <v>34</v>
      </c>
      <c r="R66" s="134">
        <v>0</v>
      </c>
      <c r="S66" s="57">
        <f>Q66+P66+O66+M66+L66+R66</f>
        <v>209</v>
      </c>
      <c r="T66" s="104">
        <f t="shared" si="11"/>
        <v>81.629392971246</v>
      </c>
      <c r="U66" s="341">
        <f t="shared" si="3"/>
        <v>0</v>
      </c>
      <c r="V66" s="341">
        <f t="shared" si="4"/>
        <v>0</v>
      </c>
    </row>
    <row r="67" spans="1:22" ht="21" customHeight="1" thickTop="1">
      <c r="A67" s="58">
        <v>7</v>
      </c>
      <c r="B67" s="59" t="s">
        <v>148</v>
      </c>
      <c r="C67" s="60">
        <f>SUM(C68:C72)</f>
        <v>1684</v>
      </c>
      <c r="D67" s="60">
        <f aca="true" t="shared" si="27" ref="D67:S67">SUM(D68:D72)</f>
        <v>858</v>
      </c>
      <c r="E67" s="60">
        <f t="shared" si="27"/>
        <v>826</v>
      </c>
      <c r="F67" s="60">
        <f t="shared" si="27"/>
        <v>1248</v>
      </c>
      <c r="G67" s="60">
        <f t="shared" si="27"/>
        <v>7</v>
      </c>
      <c r="H67" s="60">
        <f t="shared" si="27"/>
        <v>686</v>
      </c>
      <c r="I67" s="60">
        <f t="shared" si="27"/>
        <v>27</v>
      </c>
      <c r="J67" s="60">
        <f t="shared" si="27"/>
        <v>9</v>
      </c>
      <c r="K67" s="60">
        <f t="shared" si="27"/>
        <v>0</v>
      </c>
      <c r="L67" s="60">
        <f t="shared" si="27"/>
        <v>519</v>
      </c>
      <c r="M67" s="60">
        <f t="shared" si="27"/>
        <v>0</v>
      </c>
      <c r="N67" s="60">
        <f t="shared" si="27"/>
        <v>436</v>
      </c>
      <c r="O67" s="60">
        <f t="shared" si="27"/>
        <v>108</v>
      </c>
      <c r="P67" s="60">
        <f t="shared" si="27"/>
        <v>0</v>
      </c>
      <c r="Q67" s="60">
        <f t="shared" si="27"/>
        <v>300</v>
      </c>
      <c r="R67" s="60">
        <f t="shared" si="27"/>
        <v>28</v>
      </c>
      <c r="S67" s="60">
        <f t="shared" si="27"/>
        <v>955</v>
      </c>
      <c r="T67" s="61">
        <f t="shared" si="11"/>
        <v>58.41346153846154</v>
      </c>
      <c r="U67" s="341">
        <f t="shared" si="3"/>
        <v>0</v>
      </c>
      <c r="V67" s="341">
        <f t="shared" si="4"/>
        <v>0</v>
      </c>
    </row>
    <row r="68" spans="1:22" ht="15.75">
      <c r="A68" s="50">
        <v>7.1</v>
      </c>
      <c r="B68" s="51" t="s">
        <v>149</v>
      </c>
      <c r="C68" s="46">
        <f>D68+E68</f>
        <v>212</v>
      </c>
      <c r="D68" s="130">
        <v>124</v>
      </c>
      <c r="E68" s="130">
        <v>88</v>
      </c>
      <c r="F68" s="46">
        <f>G68+H68+I68+J68+K68+L68+M68</f>
        <v>149</v>
      </c>
      <c r="G68" s="130">
        <v>0</v>
      </c>
      <c r="H68" s="130">
        <v>65</v>
      </c>
      <c r="I68" s="130">
        <v>4</v>
      </c>
      <c r="J68" s="130">
        <v>0</v>
      </c>
      <c r="K68" s="130">
        <v>0</v>
      </c>
      <c r="L68" s="131">
        <v>80</v>
      </c>
      <c r="M68" s="131">
        <v>0</v>
      </c>
      <c r="N68" s="46">
        <f>O68+P68+Q68+R68</f>
        <v>63</v>
      </c>
      <c r="O68" s="132">
        <v>19</v>
      </c>
      <c r="P68" s="132">
        <v>0</v>
      </c>
      <c r="Q68" s="132">
        <v>44</v>
      </c>
      <c r="R68" s="132">
        <v>0</v>
      </c>
      <c r="S68" s="52">
        <f>Q68+P68+O68+M68+L68+R68</f>
        <v>143</v>
      </c>
      <c r="T68" s="66">
        <f t="shared" si="11"/>
        <v>46.308724832214764</v>
      </c>
      <c r="U68" s="341">
        <f t="shared" si="3"/>
        <v>0</v>
      </c>
      <c r="V68" s="341">
        <f t="shared" si="4"/>
        <v>0</v>
      </c>
    </row>
    <row r="69" spans="1:22" ht="15.75">
      <c r="A69" s="50">
        <v>7.2</v>
      </c>
      <c r="B69" s="145" t="s">
        <v>150</v>
      </c>
      <c r="C69" s="46">
        <f>D69+E69</f>
        <v>401</v>
      </c>
      <c r="D69" s="130">
        <v>150</v>
      </c>
      <c r="E69" s="130">
        <v>251</v>
      </c>
      <c r="F69" s="46">
        <f>G69+H69+I69+J69+K69+L69+M69</f>
        <v>306</v>
      </c>
      <c r="G69" s="130">
        <v>5</v>
      </c>
      <c r="H69" s="130">
        <v>218</v>
      </c>
      <c r="I69" s="130">
        <v>7</v>
      </c>
      <c r="J69" s="130">
        <v>3</v>
      </c>
      <c r="K69" s="130">
        <v>0</v>
      </c>
      <c r="L69" s="131">
        <v>73</v>
      </c>
      <c r="M69" s="131">
        <v>0</v>
      </c>
      <c r="N69" s="46">
        <f>O69+P69+Q69+R69</f>
        <v>95</v>
      </c>
      <c r="O69" s="132">
        <v>1</v>
      </c>
      <c r="P69" s="132">
        <v>0</v>
      </c>
      <c r="Q69" s="132">
        <v>67</v>
      </c>
      <c r="R69" s="132">
        <v>27</v>
      </c>
      <c r="S69" s="52">
        <f>Q69+P69+O69+M69+L69+R69</f>
        <v>168</v>
      </c>
      <c r="T69" s="66">
        <f t="shared" si="11"/>
        <v>76.14379084967321</v>
      </c>
      <c r="U69" s="341">
        <f t="shared" si="3"/>
        <v>0</v>
      </c>
      <c r="V69" s="341">
        <f t="shared" si="4"/>
        <v>0</v>
      </c>
    </row>
    <row r="70" spans="1:22" ht="15.75">
      <c r="A70" s="50">
        <v>7.3</v>
      </c>
      <c r="B70" s="145" t="s">
        <v>151</v>
      </c>
      <c r="C70" s="46">
        <f>D70+E70</f>
        <v>456</v>
      </c>
      <c r="D70" s="130">
        <v>280</v>
      </c>
      <c r="E70" s="130">
        <v>176</v>
      </c>
      <c r="F70" s="46">
        <f>G70+H70+I70+J70+K70+L70+M70</f>
        <v>275</v>
      </c>
      <c r="G70" s="130">
        <v>1</v>
      </c>
      <c r="H70" s="130">
        <v>133</v>
      </c>
      <c r="I70" s="130">
        <v>6</v>
      </c>
      <c r="J70" s="130">
        <v>2</v>
      </c>
      <c r="K70" s="130">
        <v>0</v>
      </c>
      <c r="L70" s="131">
        <v>133</v>
      </c>
      <c r="M70" s="131">
        <v>0</v>
      </c>
      <c r="N70" s="46">
        <f>O70+P70+Q70+R70</f>
        <v>181</v>
      </c>
      <c r="O70" s="132">
        <v>38</v>
      </c>
      <c r="P70" s="132">
        <v>0</v>
      </c>
      <c r="Q70" s="132">
        <v>143</v>
      </c>
      <c r="R70" s="132">
        <v>0</v>
      </c>
      <c r="S70" s="52">
        <f>Q70+P70+O70+M70+L70+R70</f>
        <v>314</v>
      </c>
      <c r="T70" s="66">
        <f t="shared" si="11"/>
        <v>51.63636363636363</v>
      </c>
      <c r="U70" s="341">
        <f t="shared" si="3"/>
        <v>0</v>
      </c>
      <c r="V70" s="341">
        <f t="shared" si="4"/>
        <v>0</v>
      </c>
    </row>
    <row r="71" spans="1:22" ht="15.75">
      <c r="A71" s="50">
        <v>7.4</v>
      </c>
      <c r="B71" s="51" t="s">
        <v>152</v>
      </c>
      <c r="C71" s="46">
        <f>D71+E71</f>
        <v>309</v>
      </c>
      <c r="D71" s="130">
        <v>153</v>
      </c>
      <c r="E71" s="130">
        <v>156</v>
      </c>
      <c r="F71" s="46">
        <f>G71+H71+I71+J71+K71+L71+M71</f>
        <v>242</v>
      </c>
      <c r="G71" s="130">
        <v>1</v>
      </c>
      <c r="H71" s="130">
        <v>118</v>
      </c>
      <c r="I71" s="130">
        <v>4</v>
      </c>
      <c r="J71" s="130">
        <v>0</v>
      </c>
      <c r="K71" s="130">
        <v>0</v>
      </c>
      <c r="L71" s="131">
        <v>119</v>
      </c>
      <c r="M71" s="131">
        <v>0</v>
      </c>
      <c r="N71" s="46">
        <f>O71+P71+Q71+R71</f>
        <v>67</v>
      </c>
      <c r="O71" s="132">
        <v>30</v>
      </c>
      <c r="P71" s="132">
        <v>0</v>
      </c>
      <c r="Q71" s="132">
        <v>37</v>
      </c>
      <c r="R71" s="132">
        <v>0</v>
      </c>
      <c r="S71" s="52">
        <f>Q71+P71+O71+M71+L71+R71</f>
        <v>186</v>
      </c>
      <c r="T71" s="66">
        <f t="shared" si="11"/>
        <v>50.82644628099174</v>
      </c>
      <c r="U71" s="341">
        <f t="shared" si="3"/>
        <v>0</v>
      </c>
      <c r="V71" s="341">
        <f t="shared" si="4"/>
        <v>0</v>
      </c>
    </row>
    <row r="72" spans="1:22" ht="16.5" thickBot="1">
      <c r="A72" s="54">
        <v>7.5</v>
      </c>
      <c r="B72" s="144" t="s">
        <v>153</v>
      </c>
      <c r="C72" s="56">
        <f>D72+E72</f>
        <v>306</v>
      </c>
      <c r="D72" s="134">
        <v>151</v>
      </c>
      <c r="E72" s="134">
        <v>155</v>
      </c>
      <c r="F72" s="56">
        <f>G72+H72+I72+J72+K72+L72+M72</f>
        <v>276</v>
      </c>
      <c r="G72" s="134">
        <v>0</v>
      </c>
      <c r="H72" s="134">
        <v>152</v>
      </c>
      <c r="I72" s="134">
        <v>6</v>
      </c>
      <c r="J72" s="134">
        <v>4</v>
      </c>
      <c r="K72" s="134">
        <v>0</v>
      </c>
      <c r="L72" s="135">
        <v>114</v>
      </c>
      <c r="M72" s="135">
        <v>0</v>
      </c>
      <c r="N72" s="56">
        <f>O72+P72+Q72+R72</f>
        <v>30</v>
      </c>
      <c r="O72" s="136">
        <v>20</v>
      </c>
      <c r="P72" s="136">
        <v>0</v>
      </c>
      <c r="Q72" s="136">
        <v>9</v>
      </c>
      <c r="R72" s="136">
        <v>1</v>
      </c>
      <c r="S72" s="57">
        <f>Q72+P72+O72+M72+L72+R72</f>
        <v>144</v>
      </c>
      <c r="T72" s="104">
        <f t="shared" si="11"/>
        <v>58.69565217391305</v>
      </c>
      <c r="U72" s="341">
        <f t="shared" si="3"/>
        <v>0</v>
      </c>
      <c r="V72" s="341">
        <f t="shared" si="4"/>
        <v>0</v>
      </c>
    </row>
    <row r="73" spans="1:22" ht="21" customHeight="1" thickTop="1">
      <c r="A73" s="58">
        <v>8</v>
      </c>
      <c r="B73" s="59" t="s">
        <v>154</v>
      </c>
      <c r="C73" s="60">
        <f>C74+C75+C76+C77</f>
        <v>726</v>
      </c>
      <c r="D73" s="60">
        <f aca="true" t="shared" si="28" ref="D73:S73">D74+D75+D76+D77</f>
        <v>270</v>
      </c>
      <c r="E73" s="60">
        <f t="shared" si="28"/>
        <v>456</v>
      </c>
      <c r="F73" s="60">
        <f t="shared" si="28"/>
        <v>576</v>
      </c>
      <c r="G73" s="60">
        <f t="shared" si="28"/>
        <v>31</v>
      </c>
      <c r="H73" s="60">
        <f t="shared" si="28"/>
        <v>366</v>
      </c>
      <c r="I73" s="60">
        <f t="shared" si="28"/>
        <v>35</v>
      </c>
      <c r="J73" s="60">
        <f t="shared" si="28"/>
        <v>3</v>
      </c>
      <c r="K73" s="60">
        <f t="shared" si="28"/>
        <v>0</v>
      </c>
      <c r="L73" s="60">
        <f t="shared" si="28"/>
        <v>83</v>
      </c>
      <c r="M73" s="60">
        <f t="shared" si="28"/>
        <v>58</v>
      </c>
      <c r="N73" s="60">
        <f t="shared" si="28"/>
        <v>150</v>
      </c>
      <c r="O73" s="60">
        <f t="shared" si="28"/>
        <v>19</v>
      </c>
      <c r="P73" s="60">
        <f t="shared" si="28"/>
        <v>0</v>
      </c>
      <c r="Q73" s="60">
        <f t="shared" si="28"/>
        <v>58</v>
      </c>
      <c r="R73" s="60">
        <f t="shared" si="28"/>
        <v>73</v>
      </c>
      <c r="S73" s="60">
        <f t="shared" si="28"/>
        <v>291</v>
      </c>
      <c r="T73" s="61">
        <f t="shared" si="11"/>
        <v>75.52083333333333</v>
      </c>
      <c r="U73" s="341">
        <f t="shared" si="3"/>
        <v>0</v>
      </c>
      <c r="V73" s="341">
        <f t="shared" si="4"/>
        <v>0</v>
      </c>
    </row>
    <row r="74" spans="1:22" ht="15.75">
      <c r="A74" s="50">
        <v>8.1</v>
      </c>
      <c r="B74" s="141" t="s">
        <v>155</v>
      </c>
      <c r="C74" s="46">
        <f>D74+E74</f>
        <v>217</v>
      </c>
      <c r="D74" s="124">
        <v>66</v>
      </c>
      <c r="E74" s="124">
        <v>151</v>
      </c>
      <c r="F74" s="46">
        <f>G74+H74+I74+J74+K74+L74+M74</f>
        <v>171</v>
      </c>
      <c r="G74" s="130">
        <v>29</v>
      </c>
      <c r="H74" s="130">
        <v>93</v>
      </c>
      <c r="I74" s="130">
        <v>3</v>
      </c>
      <c r="J74" s="130">
        <v>1</v>
      </c>
      <c r="K74" s="130">
        <v>0</v>
      </c>
      <c r="L74" s="130">
        <v>0</v>
      </c>
      <c r="M74" s="130">
        <v>45</v>
      </c>
      <c r="N74" s="46">
        <f>O74+P74+Q74+R74</f>
        <v>46</v>
      </c>
      <c r="O74" s="124">
        <v>15</v>
      </c>
      <c r="P74" s="124">
        <v>0</v>
      </c>
      <c r="Q74" s="124">
        <v>15</v>
      </c>
      <c r="R74" s="124">
        <v>16</v>
      </c>
      <c r="S74" s="52">
        <f>Q74+P74+O74+M74+L74+R74</f>
        <v>91</v>
      </c>
      <c r="T74" s="66">
        <f t="shared" si="11"/>
        <v>73.6842105263158</v>
      </c>
      <c r="U74" s="341">
        <f t="shared" si="3"/>
        <v>0</v>
      </c>
      <c r="V74" s="341">
        <f t="shared" si="4"/>
        <v>0</v>
      </c>
    </row>
    <row r="75" spans="1:22" ht="15.75">
      <c r="A75" s="50">
        <v>8.2</v>
      </c>
      <c r="B75" s="141" t="s">
        <v>156</v>
      </c>
      <c r="C75" s="46">
        <f>D75+E75</f>
        <v>264</v>
      </c>
      <c r="D75" s="124">
        <v>129</v>
      </c>
      <c r="E75" s="124">
        <v>135</v>
      </c>
      <c r="F75" s="46">
        <f>G75+H75+I75+J75+K75+L75+M75</f>
        <v>190</v>
      </c>
      <c r="G75" s="130">
        <v>1</v>
      </c>
      <c r="H75" s="130">
        <v>129</v>
      </c>
      <c r="I75" s="130">
        <v>2</v>
      </c>
      <c r="J75" s="130">
        <v>0</v>
      </c>
      <c r="K75" s="130">
        <v>0</v>
      </c>
      <c r="L75" s="130">
        <v>58</v>
      </c>
      <c r="M75" s="130">
        <v>0</v>
      </c>
      <c r="N75" s="46">
        <f>O75+P75+Q75+R75</f>
        <v>74</v>
      </c>
      <c r="O75" s="124">
        <v>3</v>
      </c>
      <c r="P75" s="124">
        <v>0</v>
      </c>
      <c r="Q75" s="124">
        <v>41</v>
      </c>
      <c r="R75" s="124">
        <v>30</v>
      </c>
      <c r="S75" s="52">
        <f>Q75+P75+O75+M75+L75+R75</f>
        <v>132</v>
      </c>
      <c r="T75" s="66">
        <f t="shared" si="11"/>
        <v>69.47368421052632</v>
      </c>
      <c r="U75" s="341">
        <f t="shared" si="3"/>
        <v>0</v>
      </c>
      <c r="V75" s="341">
        <f t="shared" si="4"/>
        <v>0</v>
      </c>
    </row>
    <row r="76" spans="1:22" ht="15.75">
      <c r="A76" s="50">
        <v>8.3</v>
      </c>
      <c r="B76" s="146" t="s">
        <v>157</v>
      </c>
      <c r="C76" s="46">
        <f>D76+E76</f>
        <v>33</v>
      </c>
      <c r="D76" s="124">
        <v>2</v>
      </c>
      <c r="E76" s="124">
        <v>31</v>
      </c>
      <c r="F76" s="46">
        <f>G76+H76+I76+J76+K76+L76+M76</f>
        <v>33</v>
      </c>
      <c r="G76" s="130">
        <v>0</v>
      </c>
      <c r="H76" s="130">
        <v>31</v>
      </c>
      <c r="I76" s="130">
        <v>2</v>
      </c>
      <c r="J76" s="130">
        <v>0</v>
      </c>
      <c r="K76" s="130">
        <v>0</v>
      </c>
      <c r="L76" s="130">
        <v>0</v>
      </c>
      <c r="M76" s="130">
        <v>0</v>
      </c>
      <c r="N76" s="46">
        <f>O76+P76+Q76+R76</f>
        <v>0</v>
      </c>
      <c r="O76" s="124">
        <v>0</v>
      </c>
      <c r="P76" s="124">
        <v>0</v>
      </c>
      <c r="Q76" s="124">
        <v>0</v>
      </c>
      <c r="R76" s="124">
        <v>0</v>
      </c>
      <c r="S76" s="52">
        <f>Q76+P76+O76+M76+L76+R76</f>
        <v>0</v>
      </c>
      <c r="T76" s="66">
        <f t="shared" si="11"/>
        <v>100</v>
      </c>
      <c r="U76" s="341">
        <f t="shared" si="3"/>
        <v>0</v>
      </c>
      <c r="V76" s="341">
        <f t="shared" si="4"/>
        <v>0</v>
      </c>
    </row>
    <row r="77" spans="1:22" ht="16.5" thickBot="1">
      <c r="A77" s="54">
        <v>8.4</v>
      </c>
      <c r="B77" s="142" t="s">
        <v>158</v>
      </c>
      <c r="C77" s="56">
        <f>D77+E77</f>
        <v>212</v>
      </c>
      <c r="D77" s="129">
        <v>73</v>
      </c>
      <c r="E77" s="129">
        <v>139</v>
      </c>
      <c r="F77" s="56">
        <f>G77+H77+I77+J77+K77+L77+M77</f>
        <v>182</v>
      </c>
      <c r="G77" s="134">
        <v>1</v>
      </c>
      <c r="H77" s="134">
        <v>113</v>
      </c>
      <c r="I77" s="134">
        <v>28</v>
      </c>
      <c r="J77" s="134">
        <v>2</v>
      </c>
      <c r="K77" s="134">
        <v>0</v>
      </c>
      <c r="L77" s="134">
        <v>25</v>
      </c>
      <c r="M77" s="134">
        <v>13</v>
      </c>
      <c r="N77" s="56">
        <f>O77+P77+Q77+R77</f>
        <v>30</v>
      </c>
      <c r="O77" s="129">
        <v>1</v>
      </c>
      <c r="P77" s="129">
        <v>0</v>
      </c>
      <c r="Q77" s="129">
        <v>2</v>
      </c>
      <c r="R77" s="129">
        <v>27</v>
      </c>
      <c r="S77" s="57">
        <f>Q77+P77+O77+M77+L77+R77</f>
        <v>68</v>
      </c>
      <c r="T77" s="104">
        <f t="shared" si="11"/>
        <v>79.12087912087912</v>
      </c>
      <c r="U77" s="341">
        <f t="shared" si="3"/>
        <v>0</v>
      </c>
      <c r="V77" s="341">
        <f aca="true" t="shared" si="29" ref="V77:V84">R77+Q77+P77+O77-N77</f>
        <v>0</v>
      </c>
    </row>
    <row r="78" spans="1:22" ht="21" customHeight="1" thickTop="1">
      <c r="A78" s="58">
        <v>9</v>
      </c>
      <c r="B78" s="59" t="s">
        <v>159</v>
      </c>
      <c r="C78" s="60">
        <f>SUM(C79:C81)</f>
        <v>1078</v>
      </c>
      <c r="D78" s="60">
        <f aca="true" t="shared" si="30" ref="D78:S78">SUM(D79:D81)</f>
        <v>510</v>
      </c>
      <c r="E78" s="60">
        <f t="shared" si="30"/>
        <v>568</v>
      </c>
      <c r="F78" s="60">
        <f t="shared" si="30"/>
        <v>999</v>
      </c>
      <c r="G78" s="60">
        <f t="shared" si="30"/>
        <v>9</v>
      </c>
      <c r="H78" s="60">
        <f t="shared" si="30"/>
        <v>555</v>
      </c>
      <c r="I78" s="60">
        <f t="shared" si="30"/>
        <v>19</v>
      </c>
      <c r="J78" s="60">
        <f t="shared" si="30"/>
        <v>14</v>
      </c>
      <c r="K78" s="60">
        <f t="shared" si="30"/>
        <v>4</v>
      </c>
      <c r="L78" s="60">
        <f t="shared" si="30"/>
        <v>398</v>
      </c>
      <c r="M78" s="60">
        <f t="shared" si="30"/>
        <v>0</v>
      </c>
      <c r="N78" s="60">
        <f t="shared" si="30"/>
        <v>79</v>
      </c>
      <c r="O78" s="60">
        <f t="shared" si="30"/>
        <v>9</v>
      </c>
      <c r="P78" s="60">
        <f t="shared" si="30"/>
        <v>0</v>
      </c>
      <c r="Q78" s="60">
        <f t="shared" si="30"/>
        <v>0</v>
      </c>
      <c r="R78" s="60">
        <f t="shared" si="30"/>
        <v>70</v>
      </c>
      <c r="S78" s="60">
        <f t="shared" si="30"/>
        <v>477</v>
      </c>
      <c r="T78" s="61">
        <f t="shared" si="11"/>
        <v>60.16016016016016</v>
      </c>
      <c r="U78" s="341">
        <f t="shared" si="3"/>
        <v>0</v>
      </c>
      <c r="V78" s="341">
        <f t="shared" si="29"/>
        <v>0</v>
      </c>
    </row>
    <row r="79" spans="1:22" ht="18" customHeight="1">
      <c r="A79" s="50">
        <v>9.1</v>
      </c>
      <c r="B79" s="51" t="s">
        <v>160</v>
      </c>
      <c r="C79" s="46">
        <f>D79+E79</f>
        <v>452</v>
      </c>
      <c r="D79" s="147">
        <v>205</v>
      </c>
      <c r="E79" s="147">
        <v>247</v>
      </c>
      <c r="F79" s="46">
        <f>G79+H79+I79+J79+K79+L79+M79</f>
        <v>431</v>
      </c>
      <c r="G79" s="147">
        <v>4</v>
      </c>
      <c r="H79" s="148">
        <v>231</v>
      </c>
      <c r="I79" s="147">
        <v>5</v>
      </c>
      <c r="J79" s="147">
        <v>8</v>
      </c>
      <c r="K79" s="147">
        <v>2</v>
      </c>
      <c r="L79" s="147">
        <v>181</v>
      </c>
      <c r="M79" s="148">
        <v>0</v>
      </c>
      <c r="N79" s="46">
        <f>O79+P79+Q79+R79</f>
        <v>21</v>
      </c>
      <c r="O79" s="147">
        <v>7</v>
      </c>
      <c r="P79" s="148">
        <v>0</v>
      </c>
      <c r="Q79" s="147">
        <v>0</v>
      </c>
      <c r="R79" s="147">
        <v>14</v>
      </c>
      <c r="S79" s="52">
        <f>Q79+P79+O79+M79+L79+R79</f>
        <v>202</v>
      </c>
      <c r="T79" s="66">
        <f t="shared" si="11"/>
        <v>58.0046403712297</v>
      </c>
      <c r="U79" s="341">
        <f t="shared" si="3"/>
        <v>0</v>
      </c>
      <c r="V79" s="341">
        <f t="shared" si="29"/>
        <v>0</v>
      </c>
    </row>
    <row r="80" spans="1:22" ht="18" customHeight="1">
      <c r="A80" s="73">
        <v>9.2</v>
      </c>
      <c r="B80" s="51" t="s">
        <v>161</v>
      </c>
      <c r="C80" s="46">
        <f>D80+E80</f>
        <v>615</v>
      </c>
      <c r="D80" s="147">
        <v>305</v>
      </c>
      <c r="E80" s="147">
        <v>310</v>
      </c>
      <c r="F80" s="46">
        <f>G80+H80+I80+J80+K80+L80+M80</f>
        <v>557</v>
      </c>
      <c r="G80" s="147">
        <v>5</v>
      </c>
      <c r="H80" s="147">
        <v>313</v>
      </c>
      <c r="I80" s="147">
        <v>14</v>
      </c>
      <c r="J80" s="147">
        <v>6</v>
      </c>
      <c r="K80" s="147">
        <v>2</v>
      </c>
      <c r="L80" s="147">
        <v>217</v>
      </c>
      <c r="M80" s="147">
        <v>0</v>
      </c>
      <c r="N80" s="46">
        <f>O80+P80+Q80+R80</f>
        <v>58</v>
      </c>
      <c r="O80" s="147">
        <v>2</v>
      </c>
      <c r="P80" s="147">
        <v>0</v>
      </c>
      <c r="Q80" s="147">
        <v>0</v>
      </c>
      <c r="R80" s="147">
        <v>56</v>
      </c>
      <c r="S80" s="52">
        <f>Q80+P80+O80+M80+L80+R80</f>
        <v>275</v>
      </c>
      <c r="T80" s="53">
        <f>(G80+H80+I80+J80+K80)*100/F80</f>
        <v>61.04129263913824</v>
      </c>
      <c r="U80" s="341">
        <f t="shared" si="3"/>
        <v>0</v>
      </c>
      <c r="V80" s="341">
        <f t="shared" si="29"/>
        <v>0</v>
      </c>
    </row>
    <row r="81" spans="1:22" ht="18" customHeight="1" thickBot="1">
      <c r="A81" s="54">
        <v>9.3</v>
      </c>
      <c r="B81" s="133" t="s">
        <v>162</v>
      </c>
      <c r="C81" s="56">
        <f>D81+E81</f>
        <v>11</v>
      </c>
      <c r="D81" s="149">
        <v>0</v>
      </c>
      <c r="E81" s="149">
        <v>11</v>
      </c>
      <c r="F81" s="56">
        <f>G81+H81+I81+J81+K81+L81+M81</f>
        <v>11</v>
      </c>
      <c r="G81" s="149">
        <v>0</v>
      </c>
      <c r="H81" s="149">
        <v>11</v>
      </c>
      <c r="I81" s="149">
        <v>0</v>
      </c>
      <c r="J81" s="149">
        <v>0</v>
      </c>
      <c r="K81" s="149">
        <v>0</v>
      </c>
      <c r="L81" s="149">
        <v>0</v>
      </c>
      <c r="M81" s="149">
        <v>0</v>
      </c>
      <c r="N81" s="56">
        <f>O81+P81+Q81+R81</f>
        <v>0</v>
      </c>
      <c r="O81" s="149">
        <v>0</v>
      </c>
      <c r="P81" s="149">
        <v>0</v>
      </c>
      <c r="Q81" s="149">
        <v>0</v>
      </c>
      <c r="R81" s="149">
        <v>0</v>
      </c>
      <c r="S81" s="57">
        <f>Q81+P81+O81+M81+L81+R81</f>
        <v>0</v>
      </c>
      <c r="T81" s="104">
        <f>(G81+H81+I81+J81+K81)*100/F81</f>
        <v>100</v>
      </c>
      <c r="U81" s="341">
        <f>N80+F80-C80</f>
        <v>0</v>
      </c>
      <c r="V81" s="341">
        <f t="shared" si="29"/>
        <v>0</v>
      </c>
    </row>
    <row r="82" spans="1:22" ht="18.75" customHeight="1" thickTop="1">
      <c r="A82" s="58">
        <v>10</v>
      </c>
      <c r="B82" s="59" t="s">
        <v>163</v>
      </c>
      <c r="C82" s="60">
        <f>C83+C84</f>
        <v>241</v>
      </c>
      <c r="D82" s="60">
        <f aca="true" t="shared" si="31" ref="D82:R82">D83+D84</f>
        <v>73</v>
      </c>
      <c r="E82" s="60">
        <f t="shared" si="31"/>
        <v>168</v>
      </c>
      <c r="F82" s="60">
        <f t="shared" si="31"/>
        <v>192</v>
      </c>
      <c r="G82" s="60">
        <f t="shared" si="31"/>
        <v>0</v>
      </c>
      <c r="H82" s="60">
        <f t="shared" si="31"/>
        <v>164</v>
      </c>
      <c r="I82" s="60">
        <f t="shared" si="31"/>
        <v>3</v>
      </c>
      <c r="J82" s="60">
        <f t="shared" si="31"/>
        <v>5</v>
      </c>
      <c r="K82" s="60">
        <f t="shared" si="31"/>
        <v>0</v>
      </c>
      <c r="L82" s="60">
        <f t="shared" si="31"/>
        <v>20</v>
      </c>
      <c r="M82" s="60">
        <f t="shared" si="31"/>
        <v>0</v>
      </c>
      <c r="N82" s="60">
        <f t="shared" si="31"/>
        <v>49</v>
      </c>
      <c r="O82" s="60">
        <f t="shared" si="31"/>
        <v>8</v>
      </c>
      <c r="P82" s="60">
        <f t="shared" si="31"/>
        <v>0</v>
      </c>
      <c r="Q82" s="60">
        <f t="shared" si="31"/>
        <v>23</v>
      </c>
      <c r="R82" s="60">
        <f t="shared" si="31"/>
        <v>18</v>
      </c>
      <c r="S82" s="60">
        <f>Q82+P82+O82+M82+L82</f>
        <v>51</v>
      </c>
      <c r="T82" s="61">
        <f t="shared" si="11"/>
        <v>89.58333333333333</v>
      </c>
      <c r="U82" s="341">
        <f t="shared" si="3"/>
        <v>0</v>
      </c>
      <c r="V82" s="341">
        <f t="shared" si="29"/>
        <v>0</v>
      </c>
    </row>
    <row r="83" spans="1:22" ht="15.75">
      <c r="A83" s="74">
        <v>10.1</v>
      </c>
      <c r="B83" s="51" t="s">
        <v>164</v>
      </c>
      <c r="C83" s="150">
        <f>D83+E83</f>
        <v>118</v>
      </c>
      <c r="D83" s="151">
        <v>13</v>
      </c>
      <c r="E83" s="151">
        <v>105</v>
      </c>
      <c r="F83" s="150">
        <f>G83+H83+I83+J83+K83+L83+M83</f>
        <v>109</v>
      </c>
      <c r="G83" s="151">
        <v>0</v>
      </c>
      <c r="H83" s="151">
        <v>99</v>
      </c>
      <c r="I83" s="151">
        <v>0</v>
      </c>
      <c r="J83" s="151">
        <v>0</v>
      </c>
      <c r="K83" s="151">
        <v>0</v>
      </c>
      <c r="L83" s="151">
        <v>10</v>
      </c>
      <c r="M83" s="151">
        <v>0</v>
      </c>
      <c r="N83" s="46">
        <f>O83+P83+Q83+R83</f>
        <v>9</v>
      </c>
      <c r="O83" s="151">
        <v>2</v>
      </c>
      <c r="P83" s="151">
        <v>0</v>
      </c>
      <c r="Q83" s="151">
        <v>0</v>
      </c>
      <c r="R83" s="151">
        <v>7</v>
      </c>
      <c r="S83" s="52">
        <f>Q83+P83+O83+M83+L83+R83</f>
        <v>19</v>
      </c>
      <c r="T83" s="66">
        <f t="shared" si="11"/>
        <v>90.8256880733945</v>
      </c>
      <c r="U83" s="341">
        <f t="shared" si="3"/>
        <v>0</v>
      </c>
      <c r="V83" s="341">
        <f t="shared" si="29"/>
        <v>0</v>
      </c>
    </row>
    <row r="84" spans="1:22" ht="16.5" thickBot="1">
      <c r="A84" s="75">
        <v>10.2</v>
      </c>
      <c r="B84" s="127" t="s">
        <v>165</v>
      </c>
      <c r="C84" s="56">
        <f>D84+E84</f>
        <v>123</v>
      </c>
      <c r="D84" s="129">
        <v>60</v>
      </c>
      <c r="E84" s="129">
        <v>63</v>
      </c>
      <c r="F84" s="56">
        <f>G84+H84+I84+J84+K84+L84+M84</f>
        <v>83</v>
      </c>
      <c r="G84" s="129">
        <v>0</v>
      </c>
      <c r="H84" s="129">
        <v>65</v>
      </c>
      <c r="I84" s="129">
        <v>3</v>
      </c>
      <c r="J84" s="129">
        <v>5</v>
      </c>
      <c r="K84" s="129">
        <v>0</v>
      </c>
      <c r="L84" s="129">
        <v>10</v>
      </c>
      <c r="M84" s="129">
        <v>0</v>
      </c>
      <c r="N84" s="55">
        <f>O84+P84+Q84+R84</f>
        <v>40</v>
      </c>
      <c r="O84" s="129">
        <v>6</v>
      </c>
      <c r="P84" s="129">
        <v>0</v>
      </c>
      <c r="Q84" s="129">
        <v>23</v>
      </c>
      <c r="R84" s="129">
        <v>11</v>
      </c>
      <c r="S84" s="152">
        <f>Q84+P84+O84+M84+L84+R84</f>
        <v>50</v>
      </c>
      <c r="T84" s="104">
        <f t="shared" si="11"/>
        <v>87.95180722891567</v>
      </c>
      <c r="U84" s="341">
        <f t="shared" si="3"/>
        <v>0</v>
      </c>
      <c r="V84" s="341">
        <f t="shared" si="29"/>
        <v>0</v>
      </c>
    </row>
    <row r="85" spans="1:21" ht="17.25" thickTop="1">
      <c r="A85" s="230" t="s">
        <v>173</v>
      </c>
      <c r="B85" s="230"/>
      <c r="C85" s="230"/>
      <c r="D85" s="230"/>
      <c r="E85" s="230"/>
      <c r="F85" s="76"/>
      <c r="G85" s="77"/>
      <c r="H85" s="78"/>
      <c r="I85" s="78"/>
      <c r="J85" s="78"/>
      <c r="K85" s="78"/>
      <c r="L85" s="231" t="s">
        <v>173</v>
      </c>
      <c r="M85" s="231"/>
      <c r="N85" s="231"/>
      <c r="O85" s="231"/>
      <c r="P85" s="231"/>
      <c r="Q85" s="231"/>
      <c r="R85" s="231"/>
      <c r="S85" s="231"/>
      <c r="T85" s="231"/>
      <c r="U85" s="78"/>
    </row>
    <row r="86" spans="1:21" ht="19.5">
      <c r="A86" s="79"/>
      <c r="B86" s="232" t="s">
        <v>8</v>
      </c>
      <c r="C86" s="232"/>
      <c r="D86" s="232"/>
      <c r="E86" s="232"/>
      <c r="F86" s="80"/>
      <c r="G86" s="81"/>
      <c r="H86" s="81"/>
      <c r="I86" s="81"/>
      <c r="J86" s="81"/>
      <c r="K86" s="81"/>
      <c r="L86" s="233" t="s">
        <v>166</v>
      </c>
      <c r="M86" s="233"/>
      <c r="N86" s="233"/>
      <c r="O86" s="233"/>
      <c r="P86" s="233"/>
      <c r="Q86" s="233"/>
      <c r="R86" s="233"/>
      <c r="S86" s="233"/>
      <c r="T86" s="233"/>
      <c r="U86" s="81"/>
    </row>
    <row r="87" spans="1:21" ht="16.5">
      <c r="A87" s="82"/>
      <c r="B87" s="225"/>
      <c r="C87" s="225"/>
      <c r="D87" s="225"/>
      <c r="E87" s="83"/>
      <c r="F87" s="83"/>
      <c r="G87" s="83"/>
      <c r="H87" s="83"/>
      <c r="I87" s="83"/>
      <c r="J87" s="83"/>
      <c r="K87" s="83"/>
      <c r="L87" s="226" t="s">
        <v>95</v>
      </c>
      <c r="M87" s="226"/>
      <c r="N87" s="226"/>
      <c r="O87" s="226"/>
      <c r="P87" s="226"/>
      <c r="Q87" s="226"/>
      <c r="R87" s="226"/>
      <c r="S87" s="226"/>
      <c r="T87" s="226"/>
      <c r="U87" s="82"/>
    </row>
    <row r="88" spans="1:21" ht="15.75">
      <c r="A88" s="38"/>
      <c r="B88" s="38"/>
      <c r="C88" s="38"/>
      <c r="D88" s="83"/>
      <c r="E88" s="83"/>
      <c r="F88" s="83"/>
      <c r="G88" s="83"/>
      <c r="H88" s="83"/>
      <c r="I88" s="83"/>
      <c r="J88" s="83"/>
      <c r="K88" s="83"/>
      <c r="L88" s="83"/>
      <c r="M88" s="83"/>
      <c r="N88" s="83"/>
      <c r="O88" s="83"/>
      <c r="P88" s="83"/>
      <c r="Q88" s="36"/>
      <c r="R88" s="36"/>
      <c r="S88" s="36"/>
      <c r="T88" s="38"/>
      <c r="U88" s="38"/>
    </row>
    <row r="89" spans="1:21" ht="15.75">
      <c r="A89" s="38"/>
      <c r="B89" s="38"/>
      <c r="C89" s="38"/>
      <c r="D89" s="83"/>
      <c r="E89" s="83"/>
      <c r="F89" s="83"/>
      <c r="G89" s="83"/>
      <c r="H89" s="83"/>
      <c r="I89" s="83"/>
      <c r="J89" s="83"/>
      <c r="K89" s="83"/>
      <c r="L89" s="83"/>
      <c r="M89" s="83"/>
      <c r="N89" s="83"/>
      <c r="O89" s="83"/>
      <c r="P89" s="342" t="s">
        <v>177</v>
      </c>
      <c r="Q89" s="36"/>
      <c r="R89" s="36"/>
      <c r="S89" s="36"/>
      <c r="T89" s="38"/>
      <c r="U89" s="38"/>
    </row>
    <row r="90" spans="1:21" ht="15.75">
      <c r="A90" s="84"/>
      <c r="B90" s="38"/>
      <c r="C90" s="38"/>
      <c r="D90" s="83"/>
      <c r="E90" s="83"/>
      <c r="F90" s="83"/>
      <c r="G90" s="83"/>
      <c r="H90" s="83"/>
      <c r="I90" s="83"/>
      <c r="J90" s="83"/>
      <c r="K90" s="83"/>
      <c r="L90" s="83"/>
      <c r="M90" s="83"/>
      <c r="N90" s="83"/>
      <c r="O90" s="83"/>
      <c r="P90" s="83"/>
      <c r="Q90" s="36"/>
      <c r="R90" s="36"/>
      <c r="S90" s="36"/>
      <c r="T90" s="38"/>
      <c r="U90" s="38"/>
    </row>
    <row r="91" spans="1:21" ht="15.75">
      <c r="A91" s="85"/>
      <c r="B91" s="227"/>
      <c r="C91" s="227"/>
      <c r="D91" s="227"/>
      <c r="E91" s="227"/>
      <c r="F91" s="227"/>
      <c r="G91" s="227"/>
      <c r="H91" s="227"/>
      <c r="I91" s="227"/>
      <c r="J91" s="227"/>
      <c r="K91" s="227"/>
      <c r="L91" s="85"/>
      <c r="M91" s="36"/>
      <c r="N91" s="36"/>
      <c r="O91" s="36"/>
      <c r="P91" s="36"/>
      <c r="Q91" s="36"/>
      <c r="R91" s="36"/>
      <c r="S91" s="36"/>
      <c r="T91" s="38"/>
      <c r="U91" s="38"/>
    </row>
    <row r="92" spans="1:21" ht="15.75">
      <c r="A92" s="85"/>
      <c r="B92" s="228" t="s">
        <v>97</v>
      </c>
      <c r="C92" s="228"/>
      <c r="D92" s="228"/>
      <c r="E92" s="228"/>
      <c r="F92" s="85"/>
      <c r="G92" s="85"/>
      <c r="H92" s="85"/>
      <c r="I92" s="85"/>
      <c r="J92" s="85"/>
      <c r="K92" s="85"/>
      <c r="L92" s="229" t="s">
        <v>96</v>
      </c>
      <c r="M92" s="229"/>
      <c r="N92" s="229"/>
      <c r="O92" s="229"/>
      <c r="P92" s="229"/>
      <c r="Q92" s="229"/>
      <c r="R92" s="229"/>
      <c r="S92" s="229"/>
      <c r="T92" s="229"/>
      <c r="U92" s="38"/>
    </row>
  </sheetData>
  <sheetProtection/>
  <mergeCells count="45">
    <mergeCell ref="A2:D2"/>
    <mergeCell ref="P2:T2"/>
    <mergeCell ref="P4:T4"/>
    <mergeCell ref="F2:O2"/>
    <mergeCell ref="A3:D3"/>
    <mergeCell ref="T6:T10"/>
    <mergeCell ref="F7:M7"/>
    <mergeCell ref="D7:E8"/>
    <mergeCell ref="C7:C10"/>
    <mergeCell ref="S6:S10"/>
    <mergeCell ref="A11:B11"/>
    <mergeCell ref="A6:B10"/>
    <mergeCell ref="C6:E6"/>
    <mergeCell ref="O9:O10"/>
    <mergeCell ref="D9:D10"/>
    <mergeCell ref="I9:I10"/>
    <mergeCell ref="F1:O1"/>
    <mergeCell ref="F3:O3"/>
    <mergeCell ref="O8:R8"/>
    <mergeCell ref="R9:R10"/>
    <mergeCell ref="Q9:Q10"/>
    <mergeCell ref="P9:P10"/>
    <mergeCell ref="K9:K10"/>
    <mergeCell ref="L9:L10"/>
    <mergeCell ref="N8:N10"/>
    <mergeCell ref="F4:O4"/>
    <mergeCell ref="A12:B12"/>
    <mergeCell ref="F8:F10"/>
    <mergeCell ref="N7:R7"/>
    <mergeCell ref="F6:R6"/>
    <mergeCell ref="J9:J10"/>
    <mergeCell ref="M9:M10"/>
    <mergeCell ref="G8:M8"/>
    <mergeCell ref="G9:G10"/>
    <mergeCell ref="H9:H10"/>
    <mergeCell ref="E9:E10"/>
    <mergeCell ref="A85:E85"/>
    <mergeCell ref="L85:T85"/>
    <mergeCell ref="B86:E86"/>
    <mergeCell ref="L86:T86"/>
    <mergeCell ref="B87:D87"/>
    <mergeCell ref="L87:T87"/>
    <mergeCell ref="B91:K91"/>
    <mergeCell ref="B92:E92"/>
    <mergeCell ref="L92:T92"/>
  </mergeCells>
  <printOptions/>
  <pageMargins left="0.04" right="0" top="0.25" bottom="0" header="0.5"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4"/>
  </sheetPr>
  <dimension ref="A1:V88"/>
  <sheetViews>
    <sheetView tabSelected="1" workbookViewId="0" topLeftCell="A1">
      <selection activeCell="J72" sqref="J72"/>
    </sheetView>
  </sheetViews>
  <sheetFormatPr defaultColWidth="9.00390625" defaultRowHeight="15.75"/>
  <cols>
    <col min="1" max="1" width="2.875" style="0" customWidth="1"/>
    <col min="2" max="2" width="13.50390625" style="0" customWidth="1"/>
    <col min="3" max="3" width="8.375" style="0" customWidth="1"/>
    <col min="4" max="4" width="8.125" style="0" customWidth="1"/>
    <col min="5" max="5" width="8.25390625" style="0" customWidth="1"/>
    <col min="6" max="6" width="8.125" style="0" customWidth="1"/>
    <col min="7" max="7" width="7.375" style="0" customWidth="1"/>
    <col min="8" max="8" width="7.875" style="0" customWidth="1"/>
    <col min="9" max="9" width="7.50390625" style="0" customWidth="1"/>
    <col min="10" max="10" width="8.25390625" style="0" customWidth="1"/>
    <col min="11" max="11" width="5.50390625" style="0" customWidth="1"/>
    <col min="12" max="12" width="8.00390625" style="0" customWidth="1"/>
    <col min="13" max="14" width="7.875" style="0" customWidth="1"/>
    <col min="15" max="15" width="7.25390625" style="0" customWidth="1"/>
    <col min="16" max="16" width="6.875" style="0" customWidth="1"/>
    <col min="17" max="17" width="7.125" style="0" customWidth="1"/>
    <col min="18" max="18" width="6.625" style="0" customWidth="1"/>
    <col min="19" max="19" width="7.50390625" style="0" customWidth="1"/>
    <col min="20" max="20" width="4.875" style="0" customWidth="1"/>
  </cols>
  <sheetData>
    <row r="1" spans="1:21" ht="16.5">
      <c r="A1" s="310" t="s">
        <v>28</v>
      </c>
      <c r="B1" s="310"/>
      <c r="C1" s="310"/>
      <c r="D1" s="310"/>
      <c r="E1" s="241" t="s">
        <v>73</v>
      </c>
      <c r="F1" s="241"/>
      <c r="G1" s="241"/>
      <c r="H1" s="241"/>
      <c r="I1" s="241"/>
      <c r="J1" s="241"/>
      <c r="K1" s="241"/>
      <c r="L1" s="241"/>
      <c r="M1" s="241"/>
      <c r="N1" s="241"/>
      <c r="O1" s="86" t="s">
        <v>167</v>
      </c>
      <c r="P1" s="86"/>
      <c r="Q1" s="86"/>
      <c r="R1" s="86"/>
      <c r="S1" s="86"/>
      <c r="T1" s="86"/>
      <c r="U1" s="38"/>
    </row>
    <row r="2" spans="1:21" ht="16.5">
      <c r="A2" s="310" t="s">
        <v>90</v>
      </c>
      <c r="B2" s="310"/>
      <c r="C2" s="310"/>
      <c r="D2" s="310"/>
      <c r="E2" s="311" t="s">
        <v>34</v>
      </c>
      <c r="F2" s="311"/>
      <c r="G2" s="311"/>
      <c r="H2" s="311"/>
      <c r="I2" s="311"/>
      <c r="J2" s="311"/>
      <c r="K2" s="311"/>
      <c r="L2" s="311"/>
      <c r="M2" s="311"/>
      <c r="N2" s="311"/>
      <c r="O2" s="312" t="s">
        <v>94</v>
      </c>
      <c r="P2" s="312"/>
      <c r="Q2" s="312"/>
      <c r="R2" s="312"/>
      <c r="S2" s="312"/>
      <c r="T2" s="312"/>
      <c r="U2" s="38"/>
    </row>
    <row r="3" spans="1:21" ht="16.5">
      <c r="A3" s="262" t="s">
        <v>91</v>
      </c>
      <c r="B3" s="262"/>
      <c r="C3" s="262"/>
      <c r="D3" s="262"/>
      <c r="E3" s="226" t="s">
        <v>174</v>
      </c>
      <c r="F3" s="226"/>
      <c r="G3" s="226"/>
      <c r="H3" s="226"/>
      <c r="I3" s="226"/>
      <c r="J3" s="226"/>
      <c r="K3" s="226"/>
      <c r="L3" s="226"/>
      <c r="M3" s="226"/>
      <c r="N3" s="226"/>
      <c r="O3" s="313" t="s">
        <v>99</v>
      </c>
      <c r="P3" s="313"/>
      <c r="Q3" s="313"/>
      <c r="R3" s="313"/>
      <c r="S3" s="313"/>
      <c r="T3" s="313"/>
      <c r="U3" s="38"/>
    </row>
    <row r="4" spans="1:21" ht="15.75">
      <c r="A4" s="310" t="s">
        <v>2</v>
      </c>
      <c r="B4" s="310"/>
      <c r="C4" s="310"/>
      <c r="D4" s="310"/>
      <c r="E4" s="244" t="s">
        <v>176</v>
      </c>
      <c r="F4" s="244"/>
      <c r="G4" s="244"/>
      <c r="H4" s="244"/>
      <c r="I4" s="244"/>
      <c r="J4" s="244"/>
      <c r="K4" s="244"/>
      <c r="L4" s="244"/>
      <c r="M4" s="244"/>
      <c r="N4" s="244"/>
      <c r="O4" s="312" t="s">
        <v>100</v>
      </c>
      <c r="P4" s="312"/>
      <c r="Q4" s="312"/>
      <c r="R4" s="312"/>
      <c r="S4" s="312"/>
      <c r="T4" s="312"/>
      <c r="U4" s="38"/>
    </row>
    <row r="5" spans="1:21" ht="15.75">
      <c r="A5" s="87"/>
      <c r="B5" s="38"/>
      <c r="C5" s="38"/>
      <c r="D5" s="36"/>
      <c r="E5" s="36"/>
      <c r="F5" s="36"/>
      <c r="G5" s="36"/>
      <c r="H5" s="36"/>
      <c r="I5" s="36"/>
      <c r="J5" s="36"/>
      <c r="K5" s="36"/>
      <c r="L5" s="36"/>
      <c r="M5" s="42"/>
      <c r="N5" s="42"/>
      <c r="O5" s="88" t="s">
        <v>3</v>
      </c>
      <c r="P5" s="88"/>
      <c r="Q5" s="88"/>
      <c r="R5" s="88"/>
      <c r="S5" s="88"/>
      <c r="T5" s="88"/>
      <c r="U5" s="38"/>
    </row>
    <row r="6" spans="1:21" ht="15.75">
      <c r="A6" s="276" t="s">
        <v>69</v>
      </c>
      <c r="B6" s="277"/>
      <c r="C6" s="293" t="s">
        <v>46</v>
      </c>
      <c r="D6" s="294"/>
      <c r="E6" s="295"/>
      <c r="F6" s="296" t="s">
        <v>31</v>
      </c>
      <c r="G6" s="297"/>
      <c r="H6" s="297"/>
      <c r="I6" s="297"/>
      <c r="J6" s="297"/>
      <c r="K6" s="297"/>
      <c r="L6" s="297"/>
      <c r="M6" s="297"/>
      <c r="N6" s="297"/>
      <c r="O6" s="297"/>
      <c r="P6" s="297"/>
      <c r="Q6" s="297"/>
      <c r="R6" s="297"/>
      <c r="S6" s="298"/>
      <c r="T6" s="299" t="s">
        <v>74</v>
      </c>
      <c r="U6" s="38"/>
    </row>
    <row r="7" spans="1:21" ht="24.75" customHeight="1">
      <c r="A7" s="278"/>
      <c r="B7" s="279"/>
      <c r="C7" s="283" t="s">
        <v>68</v>
      </c>
      <c r="D7" s="293" t="s">
        <v>16</v>
      </c>
      <c r="E7" s="295"/>
      <c r="F7" s="305" t="s">
        <v>9</v>
      </c>
      <c r="G7" s="305"/>
      <c r="H7" s="305"/>
      <c r="I7" s="305"/>
      <c r="J7" s="305"/>
      <c r="K7" s="305"/>
      <c r="L7" s="305"/>
      <c r="M7" s="306"/>
      <c r="N7" s="283" t="s">
        <v>47</v>
      </c>
      <c r="O7" s="284"/>
      <c r="P7" s="284"/>
      <c r="Q7" s="284"/>
      <c r="R7" s="285"/>
      <c r="S7" s="307" t="s">
        <v>168</v>
      </c>
      <c r="T7" s="299"/>
      <c r="U7" s="38"/>
    </row>
    <row r="8" spans="1:21" ht="15.75">
      <c r="A8" s="278"/>
      <c r="B8" s="279"/>
      <c r="C8" s="300"/>
      <c r="D8" s="303"/>
      <c r="E8" s="304"/>
      <c r="F8" s="295" t="s">
        <v>43</v>
      </c>
      <c r="G8" s="293" t="s">
        <v>16</v>
      </c>
      <c r="H8" s="294"/>
      <c r="I8" s="294"/>
      <c r="J8" s="294"/>
      <c r="K8" s="294"/>
      <c r="L8" s="294"/>
      <c r="M8" s="295"/>
      <c r="N8" s="288" t="s">
        <v>29</v>
      </c>
      <c r="O8" s="282" t="s">
        <v>16</v>
      </c>
      <c r="P8" s="282"/>
      <c r="Q8" s="282"/>
      <c r="R8" s="282"/>
      <c r="S8" s="308"/>
      <c r="T8" s="299"/>
      <c r="U8" s="38"/>
    </row>
    <row r="9" spans="1:21" ht="15.75">
      <c r="A9" s="278"/>
      <c r="B9" s="279"/>
      <c r="C9" s="301"/>
      <c r="D9" s="272" t="s">
        <v>49</v>
      </c>
      <c r="E9" s="274" t="s">
        <v>36</v>
      </c>
      <c r="F9" s="289"/>
      <c r="G9" s="288" t="s">
        <v>67</v>
      </c>
      <c r="H9" s="274" t="s">
        <v>51</v>
      </c>
      <c r="I9" s="274" t="s">
        <v>66</v>
      </c>
      <c r="J9" s="274" t="s">
        <v>52</v>
      </c>
      <c r="K9" s="291" t="s">
        <v>65</v>
      </c>
      <c r="L9" s="267" t="s">
        <v>12</v>
      </c>
      <c r="M9" s="267" t="s">
        <v>13</v>
      </c>
      <c r="N9" s="289"/>
      <c r="O9" s="269" t="s">
        <v>64</v>
      </c>
      <c r="P9" s="270" t="s">
        <v>63</v>
      </c>
      <c r="Q9" s="271" t="s">
        <v>14</v>
      </c>
      <c r="R9" s="287" t="s">
        <v>93</v>
      </c>
      <c r="S9" s="308"/>
      <c r="T9" s="299"/>
      <c r="U9" s="38"/>
    </row>
    <row r="10" spans="1:21" ht="102.75" customHeight="1">
      <c r="A10" s="280"/>
      <c r="B10" s="281"/>
      <c r="C10" s="302"/>
      <c r="D10" s="273"/>
      <c r="E10" s="275"/>
      <c r="F10" s="290"/>
      <c r="G10" s="290"/>
      <c r="H10" s="275"/>
      <c r="I10" s="275"/>
      <c r="J10" s="275"/>
      <c r="K10" s="292"/>
      <c r="L10" s="268"/>
      <c r="M10" s="268"/>
      <c r="N10" s="290"/>
      <c r="O10" s="269"/>
      <c r="P10" s="270"/>
      <c r="Q10" s="271"/>
      <c r="R10" s="287"/>
      <c r="S10" s="309"/>
      <c r="T10" s="299"/>
      <c r="U10" s="38"/>
    </row>
    <row r="11" spans="1:21" ht="15.75">
      <c r="A11" s="245" t="s">
        <v>15</v>
      </c>
      <c r="B11" s="246"/>
      <c r="C11" s="45">
        <v>1</v>
      </c>
      <c r="D11" s="89">
        <v>2</v>
      </c>
      <c r="E11" s="45">
        <v>3</v>
      </c>
      <c r="F11" s="45">
        <v>4</v>
      </c>
      <c r="G11" s="89">
        <v>5</v>
      </c>
      <c r="H11" s="45">
        <v>6</v>
      </c>
      <c r="I11" s="45">
        <v>7</v>
      </c>
      <c r="J11" s="89">
        <v>8</v>
      </c>
      <c r="K11" s="45">
        <v>9</v>
      </c>
      <c r="L11" s="45">
        <v>10</v>
      </c>
      <c r="M11" s="89">
        <v>11</v>
      </c>
      <c r="N11" s="45">
        <v>12</v>
      </c>
      <c r="O11" s="45">
        <v>13</v>
      </c>
      <c r="P11" s="89">
        <v>14</v>
      </c>
      <c r="Q11" s="45">
        <v>15</v>
      </c>
      <c r="R11" s="89">
        <v>16</v>
      </c>
      <c r="S11" s="45">
        <v>17</v>
      </c>
      <c r="T11" s="89">
        <v>18</v>
      </c>
      <c r="U11" s="38"/>
    </row>
    <row r="12" spans="1:22" ht="21.75" customHeight="1">
      <c r="A12" s="234" t="s">
        <v>29</v>
      </c>
      <c r="B12" s="235"/>
      <c r="C12" s="90">
        <f>C13+C24</f>
        <v>1249679782</v>
      </c>
      <c r="D12" s="90">
        <f aca="true" t="shared" si="0" ref="D12:S12">D13+D24</f>
        <v>596468316</v>
      </c>
      <c r="E12" s="90">
        <f t="shared" si="0"/>
        <v>653211466</v>
      </c>
      <c r="F12" s="90">
        <f t="shared" si="0"/>
        <v>735725572</v>
      </c>
      <c r="G12" s="90">
        <f t="shared" si="0"/>
        <v>7236141</v>
      </c>
      <c r="H12" s="90">
        <f t="shared" si="0"/>
        <v>158634477</v>
      </c>
      <c r="I12" s="90">
        <f t="shared" si="0"/>
        <v>46676375</v>
      </c>
      <c r="J12" s="90">
        <f t="shared" si="0"/>
        <v>44779391</v>
      </c>
      <c r="K12" s="90">
        <f t="shared" si="0"/>
        <v>21388</v>
      </c>
      <c r="L12" s="90">
        <f t="shared" si="0"/>
        <v>432231442</v>
      </c>
      <c r="M12" s="90">
        <f t="shared" si="0"/>
        <v>46146358</v>
      </c>
      <c r="N12" s="90">
        <f>O12+P12+Q12+R12</f>
        <v>513954210</v>
      </c>
      <c r="O12" s="90">
        <f t="shared" si="0"/>
        <v>53768331</v>
      </c>
      <c r="P12" s="90">
        <f t="shared" si="0"/>
        <v>6566584</v>
      </c>
      <c r="Q12" s="90">
        <f t="shared" si="0"/>
        <v>446209129</v>
      </c>
      <c r="R12" s="90">
        <f t="shared" si="0"/>
        <v>7410166</v>
      </c>
      <c r="S12" s="90">
        <f t="shared" si="0"/>
        <v>991748842</v>
      </c>
      <c r="T12" s="91">
        <f>(G12+H12+I12+J12+K12)*100/F12</f>
        <v>34.97877222079213</v>
      </c>
      <c r="U12" s="340">
        <f>N12+F12-C12</f>
        <v>0</v>
      </c>
      <c r="V12" s="102">
        <f>J12-'[1]Mẫu BC theo CHV mẫu 7'!$J$12</f>
        <v>0</v>
      </c>
    </row>
    <row r="13" spans="1:22" ht="19.5">
      <c r="A13" s="92" t="s">
        <v>0</v>
      </c>
      <c r="B13" s="93" t="s">
        <v>101</v>
      </c>
      <c r="C13" s="90">
        <f>SUM(C14:C23)</f>
        <v>142696039</v>
      </c>
      <c r="D13" s="90">
        <f aca="true" t="shared" si="1" ref="D13:S13">SUM(D14:D23)</f>
        <v>100858890</v>
      </c>
      <c r="E13" s="90">
        <f t="shared" si="1"/>
        <v>41837149</v>
      </c>
      <c r="F13" s="90">
        <f t="shared" si="1"/>
        <v>70113175</v>
      </c>
      <c r="G13" s="90">
        <f t="shared" si="1"/>
        <v>958293</v>
      </c>
      <c r="H13" s="90">
        <f t="shared" si="1"/>
        <v>36860453</v>
      </c>
      <c r="I13" s="90">
        <f t="shared" si="1"/>
        <v>3934217</v>
      </c>
      <c r="J13" s="90">
        <f t="shared" si="1"/>
        <v>6959331</v>
      </c>
      <c r="K13" s="90">
        <f t="shared" si="1"/>
        <v>500</v>
      </c>
      <c r="L13" s="90">
        <f t="shared" si="1"/>
        <v>21400381</v>
      </c>
      <c r="M13" s="90">
        <f t="shared" si="1"/>
        <v>0</v>
      </c>
      <c r="N13" s="90">
        <f t="shared" si="1"/>
        <v>72582864</v>
      </c>
      <c r="O13" s="90">
        <f t="shared" si="1"/>
        <v>10967637</v>
      </c>
      <c r="P13" s="90">
        <f t="shared" si="1"/>
        <v>3593664</v>
      </c>
      <c r="Q13" s="90">
        <f t="shared" si="1"/>
        <v>57857502</v>
      </c>
      <c r="R13" s="90">
        <f t="shared" si="1"/>
        <v>164061</v>
      </c>
      <c r="S13" s="90">
        <f t="shared" si="1"/>
        <v>93983245</v>
      </c>
      <c r="T13" s="91">
        <f aca="true" t="shared" si="2" ref="T13:T23">(G13+H13+I13+J13+K13)*100/F13</f>
        <v>69.47737568581083</v>
      </c>
      <c r="U13" s="340">
        <f aca="true" t="shared" si="3" ref="U13:U79">N13+F13-C13</f>
        <v>0</v>
      </c>
      <c r="V13" s="102">
        <f aca="true" t="shared" si="4" ref="V13:V76">R13+Q13+P13+O13-N13</f>
        <v>0</v>
      </c>
    </row>
    <row r="14" spans="1:22" ht="19.5">
      <c r="A14" s="94">
        <v>1</v>
      </c>
      <c r="B14" s="153" t="s">
        <v>102</v>
      </c>
      <c r="C14" s="154">
        <f>D14+E14</f>
        <v>19438982</v>
      </c>
      <c r="D14" s="155">
        <v>17063169</v>
      </c>
      <c r="E14" s="155">
        <v>2375813</v>
      </c>
      <c r="F14" s="154">
        <f aca="true" t="shared" si="5" ref="F14:F23">G14+H14+I14+J14+K14+L14+M14</f>
        <v>11254886</v>
      </c>
      <c r="G14" s="155">
        <v>228000</v>
      </c>
      <c r="H14" s="155">
        <f>5189634+200000</f>
        <v>5389634</v>
      </c>
      <c r="I14" s="155">
        <v>0</v>
      </c>
      <c r="J14" s="155">
        <v>0</v>
      </c>
      <c r="K14" s="155">
        <v>500</v>
      </c>
      <c r="L14" s="155">
        <v>5636752</v>
      </c>
      <c r="M14" s="155">
        <v>0</v>
      </c>
      <c r="N14" s="154">
        <f>O14+P14+Q14+R14</f>
        <v>8184096</v>
      </c>
      <c r="O14" s="155">
        <v>117349</v>
      </c>
      <c r="P14" s="155">
        <v>0</v>
      </c>
      <c r="Q14" s="155">
        <v>8066747</v>
      </c>
      <c r="R14" s="155">
        <v>0</v>
      </c>
      <c r="S14" s="90">
        <f>Q14+P14+O14+M14+L14+R14</f>
        <v>13820848</v>
      </c>
      <c r="T14" s="156">
        <f t="shared" si="2"/>
        <v>49.917289255528665</v>
      </c>
      <c r="U14" s="340">
        <f t="shared" si="3"/>
        <v>0</v>
      </c>
      <c r="V14" s="102">
        <f t="shared" si="4"/>
        <v>0</v>
      </c>
    </row>
    <row r="15" spans="1:22" ht="19.5">
      <c r="A15" s="94">
        <v>2</v>
      </c>
      <c r="B15" s="153" t="s">
        <v>103</v>
      </c>
      <c r="C15" s="154">
        <f aca="true" t="shared" si="6" ref="C15:C23">D15+E15</f>
        <v>16213096</v>
      </c>
      <c r="D15" s="155">
        <v>9558337</v>
      </c>
      <c r="E15" s="155">
        <v>6654759</v>
      </c>
      <c r="F15" s="154">
        <f t="shared" si="5"/>
        <v>6800591</v>
      </c>
      <c r="G15" s="155">
        <v>136837</v>
      </c>
      <c r="H15" s="155">
        <v>6029524</v>
      </c>
      <c r="I15" s="155">
        <v>88098</v>
      </c>
      <c r="J15" s="155">
        <v>116651</v>
      </c>
      <c r="K15" s="155">
        <v>0</v>
      </c>
      <c r="L15" s="155">
        <v>429481</v>
      </c>
      <c r="M15" s="155">
        <v>0</v>
      </c>
      <c r="N15" s="154">
        <f aca="true" t="shared" si="7" ref="N15:N23">O15+P15+Q15+R15</f>
        <v>9412505</v>
      </c>
      <c r="O15" s="155">
        <v>94490</v>
      </c>
      <c r="P15" s="155">
        <v>0</v>
      </c>
      <c r="Q15" s="155">
        <v>9171200</v>
      </c>
      <c r="R15" s="155">
        <v>146815</v>
      </c>
      <c r="S15" s="90">
        <f aca="true" t="shared" si="8" ref="S15:S23">Q15+P15+O15+M15+L15+R15</f>
        <v>9841986</v>
      </c>
      <c r="T15" s="156">
        <f t="shared" si="2"/>
        <v>93.68465181923159</v>
      </c>
      <c r="U15" s="340">
        <f t="shared" si="3"/>
        <v>0</v>
      </c>
      <c r="V15" s="102">
        <f t="shared" si="4"/>
        <v>0</v>
      </c>
    </row>
    <row r="16" spans="1:22" ht="19.5">
      <c r="A16" s="94">
        <v>3</v>
      </c>
      <c r="B16" s="153" t="s">
        <v>104</v>
      </c>
      <c r="C16" s="154">
        <f t="shared" si="6"/>
        <v>13954175</v>
      </c>
      <c r="D16" s="155">
        <v>7819726</v>
      </c>
      <c r="E16" s="155">
        <v>6134449</v>
      </c>
      <c r="F16" s="154">
        <f t="shared" si="5"/>
        <v>6488449</v>
      </c>
      <c r="G16" s="155">
        <v>120000</v>
      </c>
      <c r="H16" s="155">
        <v>366143</v>
      </c>
      <c r="I16" s="155">
        <v>5000</v>
      </c>
      <c r="J16" s="155">
        <v>0</v>
      </c>
      <c r="K16" s="155">
        <v>0</v>
      </c>
      <c r="L16" s="155">
        <v>5997306</v>
      </c>
      <c r="M16" s="155">
        <v>0</v>
      </c>
      <c r="N16" s="154">
        <f t="shared" si="7"/>
        <v>7465726</v>
      </c>
      <c r="O16" s="155">
        <v>10044</v>
      </c>
      <c r="P16" s="155">
        <v>0</v>
      </c>
      <c r="Q16" s="155">
        <v>7447436</v>
      </c>
      <c r="R16" s="155">
        <v>8246</v>
      </c>
      <c r="S16" s="90">
        <f t="shared" si="8"/>
        <v>13463032</v>
      </c>
      <c r="T16" s="156">
        <f t="shared" si="2"/>
        <v>7.569497733587796</v>
      </c>
      <c r="U16" s="340">
        <f t="shared" si="3"/>
        <v>0</v>
      </c>
      <c r="V16" s="102">
        <f t="shared" si="4"/>
        <v>0</v>
      </c>
    </row>
    <row r="17" spans="1:22" ht="19.5">
      <c r="A17" s="94">
        <v>4</v>
      </c>
      <c r="B17" s="153" t="s">
        <v>105</v>
      </c>
      <c r="C17" s="154">
        <f t="shared" si="6"/>
        <v>20509231</v>
      </c>
      <c r="D17" s="155">
        <v>15762346</v>
      </c>
      <c r="E17" s="155">
        <v>4746885</v>
      </c>
      <c r="F17" s="154">
        <f t="shared" si="5"/>
        <v>8715054</v>
      </c>
      <c r="G17" s="155">
        <v>0</v>
      </c>
      <c r="H17" s="155">
        <v>5616636</v>
      </c>
      <c r="I17" s="155">
        <v>2141091</v>
      </c>
      <c r="J17" s="155">
        <v>284500</v>
      </c>
      <c r="K17" s="155">
        <v>0</v>
      </c>
      <c r="L17" s="155">
        <v>672827</v>
      </c>
      <c r="M17" s="155">
        <v>0</v>
      </c>
      <c r="N17" s="154">
        <f t="shared" si="7"/>
        <v>11794177</v>
      </c>
      <c r="O17" s="155">
        <v>635963</v>
      </c>
      <c r="P17" s="155">
        <v>3593664</v>
      </c>
      <c r="Q17" s="155">
        <v>7564550</v>
      </c>
      <c r="R17" s="155">
        <v>0</v>
      </c>
      <c r="S17" s="90">
        <f t="shared" si="8"/>
        <v>12467004</v>
      </c>
      <c r="T17" s="156">
        <f t="shared" si="2"/>
        <v>92.27971507692322</v>
      </c>
      <c r="U17" s="340">
        <f t="shared" si="3"/>
        <v>0</v>
      </c>
      <c r="V17" s="102">
        <f t="shared" si="4"/>
        <v>0</v>
      </c>
    </row>
    <row r="18" spans="1:22" ht="19.5">
      <c r="A18" s="94">
        <v>5</v>
      </c>
      <c r="B18" s="157" t="s">
        <v>106</v>
      </c>
      <c r="C18" s="154">
        <f t="shared" si="6"/>
        <v>26667327</v>
      </c>
      <c r="D18" s="155">
        <v>26024428</v>
      </c>
      <c r="E18" s="155">
        <v>642899</v>
      </c>
      <c r="F18" s="154">
        <f t="shared" si="5"/>
        <v>4074454</v>
      </c>
      <c r="G18" s="155">
        <v>218933</v>
      </c>
      <c r="H18" s="155">
        <v>2698641</v>
      </c>
      <c r="I18" s="155">
        <v>0</v>
      </c>
      <c r="J18" s="155">
        <v>0</v>
      </c>
      <c r="K18" s="155">
        <v>0</v>
      </c>
      <c r="L18" s="155">
        <v>1156880</v>
      </c>
      <c r="M18" s="155">
        <v>0</v>
      </c>
      <c r="N18" s="154">
        <f t="shared" si="7"/>
        <v>22592873</v>
      </c>
      <c r="O18" s="155">
        <v>89965</v>
      </c>
      <c r="P18" s="155">
        <v>0</v>
      </c>
      <c r="Q18" s="155">
        <v>22502908</v>
      </c>
      <c r="R18" s="155">
        <v>0</v>
      </c>
      <c r="S18" s="90">
        <f t="shared" si="8"/>
        <v>23749753</v>
      </c>
      <c r="T18" s="156">
        <f t="shared" si="2"/>
        <v>71.60650236817007</v>
      </c>
      <c r="U18" s="340">
        <f t="shared" si="3"/>
        <v>0</v>
      </c>
      <c r="V18" s="102">
        <f t="shared" si="4"/>
        <v>0</v>
      </c>
    </row>
    <row r="19" spans="1:22" ht="19.5">
      <c r="A19" s="94">
        <v>6</v>
      </c>
      <c r="B19" s="157" t="s">
        <v>107</v>
      </c>
      <c r="C19" s="154">
        <f t="shared" si="6"/>
        <v>6865647</v>
      </c>
      <c r="D19" s="158">
        <v>0</v>
      </c>
      <c r="E19" s="158">
        <v>6865647</v>
      </c>
      <c r="F19" s="154">
        <f t="shared" si="5"/>
        <v>6865647</v>
      </c>
      <c r="G19" s="158">
        <v>70200</v>
      </c>
      <c r="H19" s="158">
        <v>5282284</v>
      </c>
      <c r="I19" s="158">
        <v>64000</v>
      </c>
      <c r="J19" s="158">
        <v>72825</v>
      </c>
      <c r="K19" s="158">
        <v>0</v>
      </c>
      <c r="L19" s="158">
        <v>1376338</v>
      </c>
      <c r="M19" s="158">
        <v>0</v>
      </c>
      <c r="N19" s="154">
        <f t="shared" si="7"/>
        <v>0</v>
      </c>
      <c r="O19" s="158">
        <v>0</v>
      </c>
      <c r="P19" s="158">
        <v>0</v>
      </c>
      <c r="Q19" s="158">
        <v>0</v>
      </c>
      <c r="R19" s="158">
        <v>0</v>
      </c>
      <c r="S19" s="90">
        <f t="shared" si="8"/>
        <v>1376338</v>
      </c>
      <c r="T19" s="156">
        <f t="shared" si="2"/>
        <v>79.9532658757434</v>
      </c>
      <c r="U19" s="340">
        <f t="shared" si="3"/>
        <v>0</v>
      </c>
      <c r="V19" s="102">
        <f t="shared" si="4"/>
        <v>0</v>
      </c>
    </row>
    <row r="20" spans="1:22" ht="19.5">
      <c r="A20" s="94">
        <v>7</v>
      </c>
      <c r="B20" s="157" t="s">
        <v>108</v>
      </c>
      <c r="C20" s="154">
        <f t="shared" si="6"/>
        <v>12650501</v>
      </c>
      <c r="D20" s="158">
        <v>8745720</v>
      </c>
      <c r="E20" s="159">
        <v>3904781</v>
      </c>
      <c r="F20" s="154">
        <f t="shared" si="5"/>
        <v>12607158</v>
      </c>
      <c r="G20" s="158">
        <v>170198</v>
      </c>
      <c r="H20" s="158">
        <v>8297184</v>
      </c>
      <c r="I20" s="158">
        <v>1470492</v>
      </c>
      <c r="J20" s="158">
        <v>1161196</v>
      </c>
      <c r="K20" s="158">
        <v>0</v>
      </c>
      <c r="L20" s="158">
        <v>1508088</v>
      </c>
      <c r="M20" s="158">
        <v>0</v>
      </c>
      <c r="N20" s="154">
        <f t="shared" si="7"/>
        <v>43343</v>
      </c>
      <c r="O20" s="158">
        <v>43343</v>
      </c>
      <c r="P20" s="158">
        <v>0</v>
      </c>
      <c r="Q20" s="158">
        <v>0</v>
      </c>
      <c r="R20" s="158">
        <v>0</v>
      </c>
      <c r="S20" s="90">
        <f t="shared" si="8"/>
        <v>1551431</v>
      </c>
      <c r="T20" s="156">
        <f t="shared" si="2"/>
        <v>88.03784326332708</v>
      </c>
      <c r="U20" s="340">
        <f t="shared" si="3"/>
        <v>0</v>
      </c>
      <c r="V20" s="102">
        <f t="shared" si="4"/>
        <v>0</v>
      </c>
    </row>
    <row r="21" spans="1:22" ht="19.5">
      <c r="A21" s="94">
        <v>8</v>
      </c>
      <c r="B21" s="153" t="s">
        <v>109</v>
      </c>
      <c r="C21" s="154">
        <f t="shared" si="6"/>
        <v>15172813</v>
      </c>
      <c r="D21" s="158">
        <v>15111674</v>
      </c>
      <c r="E21" s="158">
        <v>61139</v>
      </c>
      <c r="F21" s="154">
        <f t="shared" si="5"/>
        <v>2458690</v>
      </c>
      <c r="G21" s="158">
        <v>400</v>
      </c>
      <c r="H21" s="158">
        <v>54021</v>
      </c>
      <c r="I21" s="158">
        <v>155200</v>
      </c>
      <c r="J21" s="158">
        <v>26817</v>
      </c>
      <c r="K21" s="158">
        <v>0</v>
      </c>
      <c r="L21" s="158">
        <v>2222252</v>
      </c>
      <c r="M21" s="158">
        <v>0</v>
      </c>
      <c r="N21" s="154">
        <f t="shared" si="7"/>
        <v>12714123</v>
      </c>
      <c r="O21" s="158">
        <v>9609462</v>
      </c>
      <c r="P21" s="158">
        <v>0</v>
      </c>
      <c r="Q21" s="158">
        <v>3104661</v>
      </c>
      <c r="R21" s="158">
        <v>0</v>
      </c>
      <c r="S21" s="90">
        <f t="shared" si="8"/>
        <v>14936375</v>
      </c>
      <c r="T21" s="156">
        <f t="shared" si="2"/>
        <v>9.616421753047355</v>
      </c>
      <c r="U21" s="340">
        <f t="shared" si="3"/>
        <v>0</v>
      </c>
      <c r="V21" s="102">
        <f t="shared" si="4"/>
        <v>0</v>
      </c>
    </row>
    <row r="22" spans="1:22" ht="19.5">
      <c r="A22" s="94">
        <v>9</v>
      </c>
      <c r="B22" s="160" t="s">
        <v>169</v>
      </c>
      <c r="C22" s="154">
        <f>D22+E22</f>
        <v>8053338</v>
      </c>
      <c r="D22" s="155">
        <v>773490</v>
      </c>
      <c r="E22" s="155">
        <v>7279848</v>
      </c>
      <c r="F22" s="154">
        <f>G22+H22+I22+J22+K22+L22+M22</f>
        <v>7686317</v>
      </c>
      <c r="G22" s="155">
        <v>13725</v>
      </c>
      <c r="H22" s="155">
        <v>1215454</v>
      </c>
      <c r="I22" s="155">
        <v>10336</v>
      </c>
      <c r="J22" s="155">
        <v>5297342</v>
      </c>
      <c r="K22" s="155">
        <v>0</v>
      </c>
      <c r="L22" s="155">
        <v>1149460</v>
      </c>
      <c r="M22" s="155">
        <v>0</v>
      </c>
      <c r="N22" s="154">
        <f t="shared" si="7"/>
        <v>367021</v>
      </c>
      <c r="O22" s="155">
        <v>367021</v>
      </c>
      <c r="P22" s="155">
        <v>0</v>
      </c>
      <c r="Q22" s="155">
        <v>0</v>
      </c>
      <c r="R22" s="155">
        <v>0</v>
      </c>
      <c r="S22" s="90">
        <f t="shared" si="8"/>
        <v>1516481</v>
      </c>
      <c r="T22" s="156">
        <f t="shared" si="2"/>
        <v>85.04537348641749</v>
      </c>
      <c r="U22" s="340">
        <f t="shared" si="3"/>
        <v>0</v>
      </c>
      <c r="V22" s="102">
        <f t="shared" si="4"/>
        <v>0</v>
      </c>
    </row>
    <row r="23" spans="1:22" ht="20.25" thickBot="1">
      <c r="A23" s="95">
        <v>10</v>
      </c>
      <c r="B23" s="161" t="s">
        <v>111</v>
      </c>
      <c r="C23" s="162">
        <f t="shared" si="6"/>
        <v>3170929</v>
      </c>
      <c r="D23" s="163">
        <v>0</v>
      </c>
      <c r="E23" s="163">
        <v>3170929</v>
      </c>
      <c r="F23" s="162">
        <f t="shared" si="5"/>
        <v>3161929</v>
      </c>
      <c r="G23" s="163">
        <v>0</v>
      </c>
      <c r="H23" s="163">
        <v>1910932</v>
      </c>
      <c r="I23" s="163">
        <v>0</v>
      </c>
      <c r="J23" s="163">
        <v>0</v>
      </c>
      <c r="K23" s="163">
        <v>0</v>
      </c>
      <c r="L23" s="163">
        <v>1250997</v>
      </c>
      <c r="M23" s="163">
        <v>0</v>
      </c>
      <c r="N23" s="164">
        <f t="shared" si="7"/>
        <v>9000</v>
      </c>
      <c r="O23" s="163">
        <v>0</v>
      </c>
      <c r="P23" s="163">
        <v>0</v>
      </c>
      <c r="Q23" s="163">
        <v>0</v>
      </c>
      <c r="R23" s="163">
        <v>9000</v>
      </c>
      <c r="S23" s="108">
        <f t="shared" si="8"/>
        <v>1259997</v>
      </c>
      <c r="T23" s="165">
        <f t="shared" si="2"/>
        <v>60.43563913041691</v>
      </c>
      <c r="U23" s="340">
        <f t="shared" si="3"/>
        <v>0</v>
      </c>
      <c r="V23" s="102">
        <f t="shared" si="4"/>
        <v>0</v>
      </c>
    </row>
    <row r="24" spans="1:22" ht="20.25" thickTop="1">
      <c r="A24" s="96" t="s">
        <v>1</v>
      </c>
      <c r="B24" s="97" t="s">
        <v>89</v>
      </c>
      <c r="C24" s="98">
        <f aca="true" t="shared" si="9" ref="C24:S24">C25+C36+C42+C49+C55+C59+C62+C68+C73+C77</f>
        <v>1106983743</v>
      </c>
      <c r="D24" s="98">
        <f t="shared" si="9"/>
        <v>495609426</v>
      </c>
      <c r="E24" s="98">
        <f t="shared" si="9"/>
        <v>611374317</v>
      </c>
      <c r="F24" s="98">
        <f t="shared" si="9"/>
        <v>665612397</v>
      </c>
      <c r="G24" s="98">
        <f t="shared" si="9"/>
        <v>6277848</v>
      </c>
      <c r="H24" s="98">
        <f t="shared" si="9"/>
        <v>121774024</v>
      </c>
      <c r="I24" s="98">
        <f t="shared" si="9"/>
        <v>42742158</v>
      </c>
      <c r="J24" s="98">
        <f t="shared" si="9"/>
        <v>37820060</v>
      </c>
      <c r="K24" s="98">
        <f t="shared" si="9"/>
        <v>20888</v>
      </c>
      <c r="L24" s="98">
        <f t="shared" si="9"/>
        <v>410831061</v>
      </c>
      <c r="M24" s="98">
        <f t="shared" si="9"/>
        <v>46146358</v>
      </c>
      <c r="N24" s="98">
        <f t="shared" si="9"/>
        <v>441371346</v>
      </c>
      <c r="O24" s="98">
        <f t="shared" si="9"/>
        <v>42800694</v>
      </c>
      <c r="P24" s="98">
        <f t="shared" si="9"/>
        <v>2972920</v>
      </c>
      <c r="Q24" s="98">
        <f t="shared" si="9"/>
        <v>388351627</v>
      </c>
      <c r="R24" s="98">
        <f t="shared" si="9"/>
        <v>7246105</v>
      </c>
      <c r="S24" s="98">
        <f t="shared" si="9"/>
        <v>897765597</v>
      </c>
      <c r="T24" s="99">
        <f>(G24+H24+I24+J24+K24)*100/F24</f>
        <v>31.344815532334504</v>
      </c>
      <c r="U24" s="340">
        <f t="shared" si="3"/>
        <v>0</v>
      </c>
      <c r="V24" s="102">
        <f t="shared" si="4"/>
        <v>0</v>
      </c>
    </row>
    <row r="25" spans="1:22" ht="19.5">
      <c r="A25" s="92">
        <v>1</v>
      </c>
      <c r="B25" s="93" t="s">
        <v>112</v>
      </c>
      <c r="C25" s="90">
        <f>SUM(C26:C35)</f>
        <v>550471447</v>
      </c>
      <c r="D25" s="90">
        <f aca="true" t="shared" si="10" ref="D25:S25">SUM(D26:D35)</f>
        <v>242674156</v>
      </c>
      <c r="E25" s="90">
        <f t="shared" si="10"/>
        <v>307797291</v>
      </c>
      <c r="F25" s="90">
        <f t="shared" si="10"/>
        <v>258186992</v>
      </c>
      <c r="G25" s="90">
        <f t="shared" si="10"/>
        <v>546811</v>
      </c>
      <c r="H25" s="90">
        <f t="shared" si="10"/>
        <v>36730633</v>
      </c>
      <c r="I25" s="90">
        <f t="shared" si="10"/>
        <v>20750703</v>
      </c>
      <c r="J25" s="90">
        <f t="shared" si="10"/>
        <v>7071552</v>
      </c>
      <c r="K25" s="90">
        <f t="shared" si="10"/>
        <v>17902</v>
      </c>
      <c r="L25" s="90">
        <f t="shared" si="10"/>
        <v>185578864</v>
      </c>
      <c r="M25" s="90">
        <f t="shared" si="10"/>
        <v>7490527</v>
      </c>
      <c r="N25" s="90">
        <f t="shared" si="10"/>
        <v>292284455</v>
      </c>
      <c r="O25" s="90">
        <f t="shared" si="10"/>
        <v>11771220</v>
      </c>
      <c r="P25" s="90">
        <f t="shared" si="10"/>
        <v>2959500</v>
      </c>
      <c r="Q25" s="90">
        <f t="shared" si="10"/>
        <v>275545542</v>
      </c>
      <c r="R25" s="90">
        <f t="shared" si="10"/>
        <v>2008193</v>
      </c>
      <c r="S25" s="90">
        <f t="shared" si="10"/>
        <v>485353846</v>
      </c>
      <c r="T25" s="99">
        <f aca="true" t="shared" si="11" ref="T25:T35">(G25+H25+I25+J25+K25)*100/F25</f>
        <v>25.221100604479716</v>
      </c>
      <c r="U25" s="340">
        <f t="shared" si="3"/>
        <v>0</v>
      </c>
      <c r="V25" s="102">
        <f t="shared" si="4"/>
        <v>0</v>
      </c>
    </row>
    <row r="26" spans="1:22" ht="20.25">
      <c r="A26" s="94">
        <v>1.1</v>
      </c>
      <c r="B26" s="166" t="s">
        <v>113</v>
      </c>
      <c r="C26" s="90">
        <f>D26+E26</f>
        <v>20181147</v>
      </c>
      <c r="D26" s="167">
        <v>20087128</v>
      </c>
      <c r="E26" s="167">
        <v>94019</v>
      </c>
      <c r="F26" s="90">
        <f>G26+H26+I26+J26+K26+L26+M26</f>
        <v>6619540</v>
      </c>
      <c r="G26" s="167">
        <v>0</v>
      </c>
      <c r="H26" s="167">
        <v>794560</v>
      </c>
      <c r="I26" s="167">
        <v>3295386</v>
      </c>
      <c r="J26" s="167">
        <v>36099</v>
      </c>
      <c r="K26" s="167">
        <v>0</v>
      </c>
      <c r="L26" s="168">
        <v>2493495</v>
      </c>
      <c r="M26" s="168">
        <v>0</v>
      </c>
      <c r="N26" s="90">
        <f>O26+P26+Q26+R26</f>
        <v>13561607</v>
      </c>
      <c r="O26" s="169">
        <v>10310922</v>
      </c>
      <c r="P26" s="169">
        <v>0</v>
      </c>
      <c r="Q26" s="169">
        <v>3174241</v>
      </c>
      <c r="R26" s="169">
        <v>76444</v>
      </c>
      <c r="S26" s="90">
        <f>Q26+P26+O26+M26+L26+R26</f>
        <v>16055102</v>
      </c>
      <c r="T26" s="109">
        <f t="shared" si="11"/>
        <v>62.33129492381646</v>
      </c>
      <c r="U26" s="340">
        <f t="shared" si="3"/>
        <v>0</v>
      </c>
      <c r="V26" s="102">
        <f t="shared" si="4"/>
        <v>0</v>
      </c>
    </row>
    <row r="27" spans="1:22" ht="20.25">
      <c r="A27" s="94">
        <v>1.2</v>
      </c>
      <c r="B27" s="170" t="s">
        <v>114</v>
      </c>
      <c r="C27" s="90">
        <f aca="true" t="shared" si="12" ref="C27:C35">D27+E27</f>
        <v>21301014</v>
      </c>
      <c r="D27" s="167">
        <v>19744844</v>
      </c>
      <c r="E27" s="167">
        <v>1556170</v>
      </c>
      <c r="F27" s="90">
        <f aca="true" t="shared" si="13" ref="F27:F35">G27+H27+I27+J27+K27+L27+M27</f>
        <v>18255788</v>
      </c>
      <c r="G27" s="167">
        <v>22550</v>
      </c>
      <c r="H27" s="167">
        <v>1781649</v>
      </c>
      <c r="I27" s="167">
        <v>6368882</v>
      </c>
      <c r="J27" s="167">
        <v>591226</v>
      </c>
      <c r="K27" s="167">
        <v>0</v>
      </c>
      <c r="L27" s="168">
        <v>7946728</v>
      </c>
      <c r="M27" s="168">
        <v>1544753</v>
      </c>
      <c r="N27" s="90">
        <f aca="true" t="shared" si="14" ref="N27:N35">O27+P27+Q27+R27</f>
        <v>3045226</v>
      </c>
      <c r="O27" s="169">
        <v>504000</v>
      </c>
      <c r="P27" s="169">
        <v>50008</v>
      </c>
      <c r="Q27" s="169">
        <v>2423308</v>
      </c>
      <c r="R27" s="169">
        <v>67910</v>
      </c>
      <c r="S27" s="90">
        <f aca="true" t="shared" si="15" ref="S27:S35">Q27+P27+O27+M27+L27+R27</f>
        <v>12536707</v>
      </c>
      <c r="T27" s="109">
        <f t="shared" si="11"/>
        <v>48.00837411126816</v>
      </c>
      <c r="U27" s="340">
        <f t="shared" si="3"/>
        <v>0</v>
      </c>
      <c r="V27" s="102">
        <f t="shared" si="4"/>
        <v>0</v>
      </c>
    </row>
    <row r="28" spans="1:22" ht="20.25">
      <c r="A28" s="94">
        <v>1.3</v>
      </c>
      <c r="B28" s="166" t="s">
        <v>115</v>
      </c>
      <c r="C28" s="90">
        <f t="shared" si="12"/>
        <v>237591859</v>
      </c>
      <c r="D28" s="167">
        <v>31905285</v>
      </c>
      <c r="E28" s="167">
        <v>205686574</v>
      </c>
      <c r="F28" s="90">
        <f t="shared" si="13"/>
        <v>33689887</v>
      </c>
      <c r="G28" s="167">
        <v>6856</v>
      </c>
      <c r="H28" s="167">
        <v>1964703</v>
      </c>
      <c r="I28" s="167">
        <v>1226193</v>
      </c>
      <c r="J28" s="167">
        <v>80518</v>
      </c>
      <c r="K28" s="167">
        <v>2680</v>
      </c>
      <c r="L28" s="168">
        <v>24800342</v>
      </c>
      <c r="M28" s="168">
        <v>5608595</v>
      </c>
      <c r="N28" s="90">
        <f t="shared" si="14"/>
        <v>203901972</v>
      </c>
      <c r="O28" s="169">
        <v>40000</v>
      </c>
      <c r="P28" s="169">
        <v>0</v>
      </c>
      <c r="Q28" s="169">
        <v>203687404</v>
      </c>
      <c r="R28" s="169">
        <v>174568</v>
      </c>
      <c r="S28" s="90">
        <f t="shared" si="15"/>
        <v>234310909</v>
      </c>
      <c r="T28" s="109">
        <f t="shared" si="11"/>
        <v>9.738679147246769</v>
      </c>
      <c r="U28" s="340">
        <f t="shared" si="3"/>
        <v>0</v>
      </c>
      <c r="V28" s="102">
        <f t="shared" si="4"/>
        <v>0</v>
      </c>
    </row>
    <row r="29" spans="1:22" ht="20.25">
      <c r="A29" s="94">
        <v>1.4</v>
      </c>
      <c r="B29" s="171" t="s">
        <v>116</v>
      </c>
      <c r="C29" s="90">
        <f t="shared" si="12"/>
        <v>14135798</v>
      </c>
      <c r="D29" s="167">
        <v>8786353</v>
      </c>
      <c r="E29" s="167">
        <v>5349445</v>
      </c>
      <c r="F29" s="90">
        <f t="shared" si="13"/>
        <v>8353084</v>
      </c>
      <c r="G29" s="167">
        <v>47697</v>
      </c>
      <c r="H29" s="167">
        <v>1698839</v>
      </c>
      <c r="I29" s="167">
        <v>559690</v>
      </c>
      <c r="J29" s="167">
        <v>542768</v>
      </c>
      <c r="K29" s="167">
        <v>14972</v>
      </c>
      <c r="L29" s="168">
        <v>5489118</v>
      </c>
      <c r="M29" s="172">
        <v>0</v>
      </c>
      <c r="N29" s="90">
        <f t="shared" si="14"/>
        <v>5782714</v>
      </c>
      <c r="O29" s="169">
        <v>0</v>
      </c>
      <c r="P29" s="169">
        <v>0</v>
      </c>
      <c r="Q29" s="169">
        <v>5030922</v>
      </c>
      <c r="R29" s="169">
        <v>751792</v>
      </c>
      <c r="S29" s="90">
        <f t="shared" si="15"/>
        <v>11271832</v>
      </c>
      <c r="T29" s="109">
        <f t="shared" si="11"/>
        <v>34.286330653444885</v>
      </c>
      <c r="U29" s="340">
        <f t="shared" si="3"/>
        <v>0</v>
      </c>
      <c r="V29" s="102">
        <f t="shared" si="4"/>
        <v>0</v>
      </c>
    </row>
    <row r="30" spans="1:22" ht="20.25">
      <c r="A30" s="94">
        <v>1.5</v>
      </c>
      <c r="B30" s="153" t="s">
        <v>117</v>
      </c>
      <c r="C30" s="90">
        <f t="shared" si="12"/>
        <v>30086879</v>
      </c>
      <c r="D30" s="167">
        <v>28668223</v>
      </c>
      <c r="E30" s="167">
        <v>1418656</v>
      </c>
      <c r="F30" s="90">
        <f t="shared" si="13"/>
        <v>20137789</v>
      </c>
      <c r="G30" s="167">
        <v>0</v>
      </c>
      <c r="H30" s="167">
        <v>8542699</v>
      </c>
      <c r="I30" s="167">
        <v>7315372</v>
      </c>
      <c r="J30" s="167">
        <v>451544</v>
      </c>
      <c r="K30" s="167">
        <v>0</v>
      </c>
      <c r="L30" s="168">
        <v>3828174</v>
      </c>
      <c r="M30" s="168">
        <v>0</v>
      </c>
      <c r="N30" s="90">
        <f t="shared" si="14"/>
        <v>9949090</v>
      </c>
      <c r="O30" s="169">
        <v>123548</v>
      </c>
      <c r="P30" s="169">
        <v>0</v>
      </c>
      <c r="Q30" s="169">
        <v>9713076</v>
      </c>
      <c r="R30" s="169">
        <v>112466</v>
      </c>
      <c r="S30" s="90">
        <f t="shared" si="15"/>
        <v>13777264</v>
      </c>
      <c r="T30" s="109">
        <f t="shared" si="11"/>
        <v>80.99009777091219</v>
      </c>
      <c r="U30" s="340">
        <f t="shared" si="3"/>
        <v>0</v>
      </c>
      <c r="V30" s="102">
        <f t="shared" si="4"/>
        <v>0</v>
      </c>
    </row>
    <row r="31" spans="1:22" ht="20.25">
      <c r="A31" s="94">
        <v>1.6</v>
      </c>
      <c r="B31" s="171" t="s">
        <v>118</v>
      </c>
      <c r="C31" s="90">
        <f t="shared" si="12"/>
        <v>62556377</v>
      </c>
      <c r="D31" s="167">
        <v>29528417</v>
      </c>
      <c r="E31" s="167">
        <v>33027960</v>
      </c>
      <c r="F31" s="90">
        <f t="shared" si="13"/>
        <v>32251160</v>
      </c>
      <c r="G31" s="167">
        <v>324979</v>
      </c>
      <c r="H31" s="167">
        <f>5958858+1156</f>
        <v>5960014</v>
      </c>
      <c r="I31" s="167">
        <v>1683790</v>
      </c>
      <c r="J31" s="167">
        <v>521391</v>
      </c>
      <c r="K31" s="167">
        <v>250</v>
      </c>
      <c r="L31" s="168">
        <v>23760536</v>
      </c>
      <c r="M31" s="168">
        <v>200</v>
      </c>
      <c r="N31" s="90">
        <f t="shared" si="14"/>
        <v>30305217</v>
      </c>
      <c r="O31" s="169">
        <v>185750</v>
      </c>
      <c r="P31" s="169">
        <v>2877354</v>
      </c>
      <c r="Q31" s="169">
        <v>26935069</v>
      </c>
      <c r="R31" s="169">
        <v>307044</v>
      </c>
      <c r="S31" s="90">
        <f t="shared" si="15"/>
        <v>54065953</v>
      </c>
      <c r="T31" s="109">
        <f t="shared" si="11"/>
        <v>26.325949206168087</v>
      </c>
      <c r="U31" s="340">
        <f t="shared" si="3"/>
        <v>0</v>
      </c>
      <c r="V31" s="102">
        <f t="shared" si="4"/>
        <v>0</v>
      </c>
    </row>
    <row r="32" spans="1:22" ht="20.25">
      <c r="A32" s="94">
        <v>1.7</v>
      </c>
      <c r="B32" s="153" t="s">
        <v>119</v>
      </c>
      <c r="C32" s="90">
        <f t="shared" si="12"/>
        <v>109442085</v>
      </c>
      <c r="D32" s="167">
        <v>84154895</v>
      </c>
      <c r="E32" s="167">
        <v>25287190</v>
      </c>
      <c r="F32" s="90">
        <f t="shared" si="13"/>
        <v>106220901</v>
      </c>
      <c r="G32" s="167">
        <v>6400</v>
      </c>
      <c r="H32" s="167">
        <v>5085933</v>
      </c>
      <c r="I32" s="167">
        <v>121376</v>
      </c>
      <c r="J32" s="167">
        <v>678875</v>
      </c>
      <c r="K32" s="167">
        <v>0</v>
      </c>
      <c r="L32" s="168">
        <v>100328317</v>
      </c>
      <c r="M32" s="168">
        <v>0</v>
      </c>
      <c r="N32" s="90">
        <f t="shared" si="14"/>
        <v>3221184</v>
      </c>
      <c r="O32" s="169">
        <v>0</v>
      </c>
      <c r="P32" s="169">
        <v>32138</v>
      </c>
      <c r="Q32" s="169">
        <v>3091646</v>
      </c>
      <c r="R32" s="169">
        <v>97400</v>
      </c>
      <c r="S32" s="90">
        <f t="shared" si="15"/>
        <v>103549501</v>
      </c>
      <c r="T32" s="109">
        <f t="shared" si="11"/>
        <v>5.547480716624688</v>
      </c>
      <c r="U32" s="340">
        <f t="shared" si="3"/>
        <v>0</v>
      </c>
      <c r="V32" s="102">
        <f t="shared" si="4"/>
        <v>0</v>
      </c>
    </row>
    <row r="33" spans="1:22" ht="20.25">
      <c r="A33" s="94">
        <v>1.8</v>
      </c>
      <c r="B33" s="153" t="s">
        <v>120</v>
      </c>
      <c r="C33" s="90">
        <f t="shared" si="12"/>
        <v>29217304</v>
      </c>
      <c r="D33" s="167">
        <v>14096366</v>
      </c>
      <c r="E33" s="167">
        <v>15120938</v>
      </c>
      <c r="F33" s="90">
        <f t="shared" si="13"/>
        <v>24084746</v>
      </c>
      <c r="G33" s="167">
        <v>66815</v>
      </c>
      <c r="H33" s="167">
        <f>8210484+2800</f>
        <v>8213284</v>
      </c>
      <c r="I33" s="167">
        <v>700</v>
      </c>
      <c r="J33" s="167">
        <v>267300</v>
      </c>
      <c r="K33" s="167">
        <v>0</v>
      </c>
      <c r="L33" s="168">
        <v>15201668</v>
      </c>
      <c r="M33" s="168">
        <v>334979</v>
      </c>
      <c r="N33" s="90">
        <f t="shared" si="14"/>
        <v>5132558</v>
      </c>
      <c r="O33" s="169">
        <v>0</v>
      </c>
      <c r="P33" s="169">
        <v>0</v>
      </c>
      <c r="Q33" s="169">
        <v>5038195</v>
      </c>
      <c r="R33" s="169">
        <v>94363</v>
      </c>
      <c r="S33" s="90">
        <f t="shared" si="15"/>
        <v>20669205</v>
      </c>
      <c r="T33" s="109">
        <f t="shared" si="11"/>
        <v>35.491754822741335</v>
      </c>
      <c r="U33" s="340">
        <f t="shared" si="3"/>
        <v>0</v>
      </c>
      <c r="V33" s="102">
        <f t="shared" si="4"/>
        <v>0</v>
      </c>
    </row>
    <row r="34" spans="1:22" ht="20.25">
      <c r="A34" s="94">
        <v>1.9</v>
      </c>
      <c r="B34" s="153" t="s">
        <v>121</v>
      </c>
      <c r="C34" s="90">
        <f>D34+E34</f>
        <v>22121145</v>
      </c>
      <c r="D34" s="167">
        <v>5702645</v>
      </c>
      <c r="E34" s="167">
        <v>16418500</v>
      </c>
      <c r="F34" s="90">
        <f>G34+H34+I34+J34+K34+L34+M34</f>
        <v>4907045</v>
      </c>
      <c r="G34" s="167">
        <v>3100</v>
      </c>
      <c r="H34" s="167">
        <v>2497240</v>
      </c>
      <c r="I34" s="167">
        <v>179314</v>
      </c>
      <c r="J34" s="167">
        <v>1462471</v>
      </c>
      <c r="K34" s="167">
        <v>0</v>
      </c>
      <c r="L34" s="168">
        <v>764920</v>
      </c>
      <c r="M34" s="168">
        <v>0</v>
      </c>
      <c r="N34" s="90">
        <f t="shared" si="14"/>
        <v>17214100</v>
      </c>
      <c r="O34" s="169">
        <v>517000</v>
      </c>
      <c r="P34" s="169">
        <v>0</v>
      </c>
      <c r="Q34" s="169">
        <v>16451681</v>
      </c>
      <c r="R34" s="169">
        <v>245419</v>
      </c>
      <c r="S34" s="90">
        <f t="shared" si="15"/>
        <v>17979020</v>
      </c>
      <c r="T34" s="110">
        <f>(G34+H34+I34+J34+K34)*100/F34</f>
        <v>84.41179976951506</v>
      </c>
      <c r="U34" s="340">
        <f t="shared" si="3"/>
        <v>0</v>
      </c>
      <c r="V34" s="102">
        <f t="shared" si="4"/>
        <v>0</v>
      </c>
    </row>
    <row r="35" spans="1:22" ht="21" thickBot="1">
      <c r="A35" s="113">
        <v>1.1</v>
      </c>
      <c r="B35" s="173" t="s">
        <v>122</v>
      </c>
      <c r="C35" s="108">
        <f t="shared" si="12"/>
        <v>3837839</v>
      </c>
      <c r="D35" s="174">
        <v>0</v>
      </c>
      <c r="E35" s="174">
        <v>3837839</v>
      </c>
      <c r="F35" s="108">
        <f t="shared" si="13"/>
        <v>3667052</v>
      </c>
      <c r="G35" s="174">
        <v>68414</v>
      </c>
      <c r="H35" s="174">
        <v>191712</v>
      </c>
      <c r="I35" s="174">
        <v>0</v>
      </c>
      <c r="J35" s="174">
        <v>2439360</v>
      </c>
      <c r="K35" s="174">
        <v>0</v>
      </c>
      <c r="L35" s="175">
        <v>965566</v>
      </c>
      <c r="M35" s="175">
        <v>2000</v>
      </c>
      <c r="N35" s="108">
        <f t="shared" si="14"/>
        <v>170787</v>
      </c>
      <c r="O35" s="176">
        <v>90000</v>
      </c>
      <c r="P35" s="176">
        <v>0</v>
      </c>
      <c r="Q35" s="176">
        <v>0</v>
      </c>
      <c r="R35" s="176">
        <v>80787</v>
      </c>
      <c r="S35" s="108">
        <f t="shared" si="15"/>
        <v>1138353</v>
      </c>
      <c r="T35" s="111">
        <f t="shared" si="11"/>
        <v>73.61460922833928</v>
      </c>
      <c r="U35" s="340">
        <f t="shared" si="3"/>
        <v>0</v>
      </c>
      <c r="V35" s="102">
        <f t="shared" si="4"/>
        <v>0</v>
      </c>
    </row>
    <row r="36" spans="1:22" ht="20.25" thickTop="1">
      <c r="A36" s="96">
        <v>2</v>
      </c>
      <c r="B36" s="97" t="s">
        <v>123</v>
      </c>
      <c r="C36" s="98">
        <f>SUM(C37:C41)</f>
        <v>92435981</v>
      </c>
      <c r="D36" s="98">
        <f aca="true" t="shared" si="16" ref="D36:S36">SUM(D37:D41)</f>
        <v>22778452</v>
      </c>
      <c r="E36" s="98">
        <f t="shared" si="16"/>
        <v>69657529</v>
      </c>
      <c r="F36" s="98">
        <f t="shared" si="16"/>
        <v>74718979</v>
      </c>
      <c r="G36" s="98">
        <f t="shared" si="16"/>
        <v>11728</v>
      </c>
      <c r="H36" s="98">
        <f t="shared" si="16"/>
        <v>5370338</v>
      </c>
      <c r="I36" s="98">
        <f t="shared" si="16"/>
        <v>1383728</v>
      </c>
      <c r="J36" s="98">
        <f t="shared" si="16"/>
        <v>3682604</v>
      </c>
      <c r="K36" s="98">
        <f t="shared" si="16"/>
        <v>0</v>
      </c>
      <c r="L36" s="98">
        <f t="shared" si="16"/>
        <v>64270581</v>
      </c>
      <c r="M36" s="98">
        <f t="shared" si="16"/>
        <v>0</v>
      </c>
      <c r="N36" s="98">
        <f t="shared" si="16"/>
        <v>17717002</v>
      </c>
      <c r="O36" s="98">
        <f t="shared" si="16"/>
        <v>628278</v>
      </c>
      <c r="P36" s="98">
        <f t="shared" si="16"/>
        <v>0</v>
      </c>
      <c r="Q36" s="98">
        <f t="shared" si="16"/>
        <v>16319584</v>
      </c>
      <c r="R36" s="98">
        <f t="shared" si="16"/>
        <v>769140</v>
      </c>
      <c r="S36" s="98">
        <f t="shared" si="16"/>
        <v>81987583</v>
      </c>
      <c r="T36" s="99">
        <f aca="true" t="shared" si="17" ref="T36:T41">(G36+H36+I36+J36+K36)*100/F36</f>
        <v>13.98359311092835</v>
      </c>
      <c r="U36" s="340">
        <f t="shared" si="3"/>
        <v>0</v>
      </c>
      <c r="V36" s="102">
        <f t="shared" si="4"/>
        <v>0</v>
      </c>
    </row>
    <row r="37" spans="1:22" ht="20.25">
      <c r="A37" s="94">
        <v>2.1</v>
      </c>
      <c r="B37" s="170" t="s">
        <v>124</v>
      </c>
      <c r="C37" s="90">
        <f>D37+E37</f>
        <v>11615459</v>
      </c>
      <c r="D37" s="177">
        <v>3963295</v>
      </c>
      <c r="E37" s="177">
        <v>7652164</v>
      </c>
      <c r="F37" s="90">
        <f>G37+H37+I37+J37+K37+L37+M37</f>
        <v>8418478</v>
      </c>
      <c r="G37" s="177">
        <v>5180</v>
      </c>
      <c r="H37" s="177">
        <v>156820</v>
      </c>
      <c r="I37" s="177">
        <v>733895</v>
      </c>
      <c r="J37" s="177">
        <v>219392</v>
      </c>
      <c r="K37" s="177">
        <v>0</v>
      </c>
      <c r="L37" s="168">
        <v>7303191</v>
      </c>
      <c r="M37" s="168">
        <v>0</v>
      </c>
      <c r="N37" s="90">
        <f>O37+P37+Q37+R37</f>
        <v>3196981</v>
      </c>
      <c r="O37" s="168">
        <v>306764</v>
      </c>
      <c r="P37" s="168">
        <v>0</v>
      </c>
      <c r="Q37" s="168">
        <v>2830750</v>
      </c>
      <c r="R37" s="178">
        <v>59467</v>
      </c>
      <c r="S37" s="90">
        <f>Q37+P37+O37+M37+L37+R37</f>
        <v>10500172</v>
      </c>
      <c r="T37" s="109">
        <f t="shared" si="17"/>
        <v>13.248083560947716</v>
      </c>
      <c r="U37" s="340">
        <f t="shared" si="3"/>
        <v>0</v>
      </c>
      <c r="V37" s="102">
        <f t="shared" si="4"/>
        <v>0</v>
      </c>
    </row>
    <row r="38" spans="1:22" ht="20.25">
      <c r="A38" s="94">
        <v>2.2</v>
      </c>
      <c r="B38" s="166" t="s">
        <v>125</v>
      </c>
      <c r="C38" s="90">
        <f>D38+E38</f>
        <v>56412162</v>
      </c>
      <c r="D38" s="177">
        <v>8291629</v>
      </c>
      <c r="E38" s="177">
        <v>48120533</v>
      </c>
      <c r="F38" s="90">
        <f>G38+H38+I38+J38+K38+L38+M38</f>
        <v>49051957</v>
      </c>
      <c r="G38" s="177">
        <v>0</v>
      </c>
      <c r="H38" s="177">
        <v>1758971</v>
      </c>
      <c r="I38" s="177">
        <v>365307</v>
      </c>
      <c r="J38" s="177">
        <v>1913115</v>
      </c>
      <c r="K38" s="177">
        <v>0</v>
      </c>
      <c r="L38" s="168">
        <v>45014564</v>
      </c>
      <c r="M38" s="168">
        <v>0</v>
      </c>
      <c r="N38" s="90">
        <f>O38+P38+Q38+R38</f>
        <v>7360205</v>
      </c>
      <c r="O38" s="178">
        <v>217486</v>
      </c>
      <c r="P38" s="178">
        <v>0</v>
      </c>
      <c r="Q38" s="178">
        <v>6992236</v>
      </c>
      <c r="R38" s="178">
        <v>150483</v>
      </c>
      <c r="S38" s="90">
        <f>Q38+P38+O38+M38+L38+R38</f>
        <v>52374769</v>
      </c>
      <c r="T38" s="109">
        <f t="shared" si="17"/>
        <v>8.230849994425299</v>
      </c>
      <c r="U38" s="340">
        <f t="shared" si="3"/>
        <v>0</v>
      </c>
      <c r="V38" s="102">
        <f t="shared" si="4"/>
        <v>0</v>
      </c>
    </row>
    <row r="39" spans="1:22" ht="20.25">
      <c r="A39" s="94">
        <v>2.3</v>
      </c>
      <c r="B39" s="179" t="s">
        <v>126</v>
      </c>
      <c r="C39" s="180">
        <f>D39+E39</f>
        <v>18354885</v>
      </c>
      <c r="D39" s="177">
        <v>8099522</v>
      </c>
      <c r="E39" s="177">
        <v>10255363</v>
      </c>
      <c r="F39" s="180">
        <f>G39+H39+I39+J39+K39+L39+M39</f>
        <v>11198636</v>
      </c>
      <c r="G39" s="177">
        <v>600</v>
      </c>
      <c r="H39" s="177">
        <v>3264942</v>
      </c>
      <c r="I39" s="177">
        <v>230876</v>
      </c>
      <c r="J39" s="177">
        <v>1484487</v>
      </c>
      <c r="K39" s="177">
        <v>0</v>
      </c>
      <c r="L39" s="168">
        <v>6217731</v>
      </c>
      <c r="M39" s="168">
        <v>0</v>
      </c>
      <c r="N39" s="90">
        <f>O39+P39+Q39+R39</f>
        <v>7156249</v>
      </c>
      <c r="O39" s="178">
        <v>104028</v>
      </c>
      <c r="P39" s="178">
        <v>0</v>
      </c>
      <c r="Q39" s="178">
        <v>6496598</v>
      </c>
      <c r="R39" s="178">
        <v>555623</v>
      </c>
      <c r="S39" s="90">
        <f>Q39+P39+O39+M39+L39+R39</f>
        <v>13373980</v>
      </c>
      <c r="T39" s="181">
        <f t="shared" si="17"/>
        <v>44.47778282998036</v>
      </c>
      <c r="U39" s="340">
        <f t="shared" si="3"/>
        <v>0</v>
      </c>
      <c r="V39" s="102">
        <f t="shared" si="4"/>
        <v>0</v>
      </c>
    </row>
    <row r="40" spans="1:22" ht="20.25">
      <c r="A40" s="94">
        <v>2.4</v>
      </c>
      <c r="B40" s="182" t="s">
        <v>127</v>
      </c>
      <c r="C40" s="90">
        <f>D40+E40</f>
        <v>4175530</v>
      </c>
      <c r="D40" s="183">
        <v>2424006</v>
      </c>
      <c r="E40" s="183">
        <v>1751524</v>
      </c>
      <c r="F40" s="90">
        <f>G40+H40+I40+J40+K40+L40+M40</f>
        <v>4171963</v>
      </c>
      <c r="G40" s="183">
        <v>1400</v>
      </c>
      <c r="H40" s="183">
        <v>186706</v>
      </c>
      <c r="I40" s="183">
        <v>53650</v>
      </c>
      <c r="J40" s="183">
        <v>65610</v>
      </c>
      <c r="K40" s="183">
        <v>0</v>
      </c>
      <c r="L40" s="184">
        <v>3864597</v>
      </c>
      <c r="M40" s="184">
        <v>0</v>
      </c>
      <c r="N40" s="90">
        <f>O40+P40+Q40+R40</f>
        <v>3567</v>
      </c>
      <c r="O40" s="185">
        <v>0</v>
      </c>
      <c r="P40" s="185">
        <v>0</v>
      </c>
      <c r="Q40" s="185">
        <v>0</v>
      </c>
      <c r="R40" s="185">
        <v>3567</v>
      </c>
      <c r="S40" s="90">
        <f>Q40+P40+O40+M40+L40+R40</f>
        <v>3868164</v>
      </c>
      <c r="T40" s="110">
        <f t="shared" si="17"/>
        <v>7.367419126200304</v>
      </c>
      <c r="U40" s="340">
        <f t="shared" si="3"/>
        <v>0</v>
      </c>
      <c r="V40" s="102">
        <f t="shared" si="4"/>
        <v>0</v>
      </c>
    </row>
    <row r="41" spans="1:22" ht="21" thickBot="1">
      <c r="A41" s="95">
        <v>2.5</v>
      </c>
      <c r="B41" s="173" t="s">
        <v>175</v>
      </c>
      <c r="C41" s="108">
        <f>D41+E41</f>
        <v>1877945</v>
      </c>
      <c r="D41" s="186">
        <v>0</v>
      </c>
      <c r="E41" s="186">
        <v>1877945</v>
      </c>
      <c r="F41" s="108">
        <f>G41+H41+I41+J41+K41+L41+M41</f>
        <v>1877945</v>
      </c>
      <c r="G41" s="186">
        <v>4548</v>
      </c>
      <c r="H41" s="186">
        <v>2899</v>
      </c>
      <c r="I41" s="186">
        <v>0</v>
      </c>
      <c r="J41" s="186">
        <v>0</v>
      </c>
      <c r="K41" s="186">
        <v>0</v>
      </c>
      <c r="L41" s="175">
        <v>1870498</v>
      </c>
      <c r="M41" s="175">
        <v>0</v>
      </c>
      <c r="N41" s="108">
        <f>O41+P41+Q41+R41</f>
        <v>0</v>
      </c>
      <c r="O41" s="187">
        <v>0</v>
      </c>
      <c r="P41" s="187">
        <v>0</v>
      </c>
      <c r="Q41" s="187">
        <v>0</v>
      </c>
      <c r="R41" s="187">
        <v>0</v>
      </c>
      <c r="S41" s="108">
        <f>Q41+P41+O41+M41+L41+R41</f>
        <v>1870498</v>
      </c>
      <c r="T41" s="188">
        <f t="shared" si="17"/>
        <v>0.39655048470535614</v>
      </c>
      <c r="U41" s="340">
        <f>N39+F39-C39</f>
        <v>0</v>
      </c>
      <c r="V41" s="102">
        <f t="shared" si="4"/>
        <v>0</v>
      </c>
    </row>
    <row r="42" spans="1:22" ht="20.25" thickTop="1">
      <c r="A42" s="96">
        <v>3</v>
      </c>
      <c r="B42" s="97" t="s">
        <v>128</v>
      </c>
      <c r="C42" s="98">
        <f>SUM(C43:C48)</f>
        <v>67072799</v>
      </c>
      <c r="D42" s="98">
        <f aca="true" t="shared" si="18" ref="D42:S42">SUM(D43:D48)</f>
        <v>24437880</v>
      </c>
      <c r="E42" s="98">
        <f t="shared" si="18"/>
        <v>42634919</v>
      </c>
      <c r="F42" s="98">
        <f t="shared" si="18"/>
        <v>43722945</v>
      </c>
      <c r="G42" s="98">
        <f t="shared" si="18"/>
        <v>670626</v>
      </c>
      <c r="H42" s="98">
        <f t="shared" si="18"/>
        <v>9810492</v>
      </c>
      <c r="I42" s="98">
        <f t="shared" si="18"/>
        <v>8308164</v>
      </c>
      <c r="J42" s="98">
        <f t="shared" si="18"/>
        <v>7761610</v>
      </c>
      <c r="K42" s="98">
        <f t="shared" si="18"/>
        <v>0</v>
      </c>
      <c r="L42" s="98">
        <f t="shared" si="18"/>
        <v>8935130</v>
      </c>
      <c r="M42" s="98">
        <f t="shared" si="18"/>
        <v>8236923</v>
      </c>
      <c r="N42" s="98">
        <f t="shared" si="18"/>
        <v>23349854</v>
      </c>
      <c r="O42" s="98">
        <f t="shared" si="18"/>
        <v>3801506</v>
      </c>
      <c r="P42" s="98">
        <f t="shared" si="18"/>
        <v>13420</v>
      </c>
      <c r="Q42" s="98">
        <f t="shared" si="18"/>
        <v>19404347</v>
      </c>
      <c r="R42" s="98">
        <f t="shared" si="18"/>
        <v>130581</v>
      </c>
      <c r="S42" s="98">
        <f t="shared" si="18"/>
        <v>40521907</v>
      </c>
      <c r="T42" s="99">
        <f aca="true" t="shared" si="19" ref="T42:T79">(G42+H42+I42+J42+K42)*100/F42</f>
        <v>60.725305671884634</v>
      </c>
      <c r="U42" s="340">
        <f t="shared" si="3"/>
        <v>0</v>
      </c>
      <c r="V42" s="102">
        <f t="shared" si="4"/>
        <v>0</v>
      </c>
    </row>
    <row r="43" spans="1:22" ht="20.25">
      <c r="A43" s="94">
        <v>3.1</v>
      </c>
      <c r="B43" s="170" t="s">
        <v>129</v>
      </c>
      <c r="C43" s="90">
        <f aca="true" t="shared" si="20" ref="C43:C48">D43+E43</f>
        <v>17480295</v>
      </c>
      <c r="D43" s="189">
        <v>3881526</v>
      </c>
      <c r="E43" s="189">
        <v>13598769</v>
      </c>
      <c r="F43" s="90">
        <f aca="true" t="shared" si="21" ref="F43:F48">G43+H43+I43+J43+K43+L43+M43</f>
        <v>12121356</v>
      </c>
      <c r="G43" s="190">
        <v>648731</v>
      </c>
      <c r="H43" s="190">
        <v>4468038</v>
      </c>
      <c r="I43" s="190">
        <v>2013556</v>
      </c>
      <c r="J43" s="190">
        <v>2349646</v>
      </c>
      <c r="K43" s="190">
        <v>0</v>
      </c>
      <c r="L43" s="190">
        <v>520990</v>
      </c>
      <c r="M43" s="190">
        <v>2120395</v>
      </c>
      <c r="N43" s="90">
        <f aca="true" t="shared" si="22" ref="N43:N48">O43+P43+Q43+R43</f>
        <v>5358939</v>
      </c>
      <c r="O43" s="190">
        <v>2385102</v>
      </c>
      <c r="P43" s="190">
        <v>0</v>
      </c>
      <c r="Q43" s="190">
        <v>2973837</v>
      </c>
      <c r="R43" s="169">
        <v>0</v>
      </c>
      <c r="S43" s="90">
        <f aca="true" t="shared" si="23" ref="S43:S48">Q43+P43+O43+M43+L43+R43</f>
        <v>8000324</v>
      </c>
      <c r="T43" s="109">
        <f t="shared" si="19"/>
        <v>78.20883241115928</v>
      </c>
      <c r="U43" s="340">
        <f t="shared" si="3"/>
        <v>0</v>
      </c>
      <c r="V43" s="102">
        <f t="shared" si="4"/>
        <v>0</v>
      </c>
    </row>
    <row r="44" spans="1:22" ht="20.25">
      <c r="A44" s="94">
        <v>3.2</v>
      </c>
      <c r="B44" s="166" t="s">
        <v>130</v>
      </c>
      <c r="C44" s="90">
        <f t="shared" si="20"/>
        <v>8846370</v>
      </c>
      <c r="D44" s="189">
        <v>6711520</v>
      </c>
      <c r="E44" s="189">
        <v>2134850</v>
      </c>
      <c r="F44" s="90">
        <f t="shared" si="21"/>
        <v>7448245</v>
      </c>
      <c r="G44" s="190">
        <v>0</v>
      </c>
      <c r="H44" s="190">
        <v>1106635</v>
      </c>
      <c r="I44" s="190">
        <v>3240164</v>
      </c>
      <c r="J44" s="190">
        <v>958332</v>
      </c>
      <c r="K44" s="190">
        <v>0</v>
      </c>
      <c r="L44" s="190">
        <v>994709</v>
      </c>
      <c r="M44" s="190">
        <v>1148405</v>
      </c>
      <c r="N44" s="90">
        <f t="shared" si="22"/>
        <v>1398125</v>
      </c>
      <c r="O44" s="190">
        <v>802259</v>
      </c>
      <c r="P44" s="190">
        <v>0</v>
      </c>
      <c r="Q44" s="190">
        <v>595866</v>
      </c>
      <c r="R44" s="169">
        <v>0</v>
      </c>
      <c r="S44" s="90">
        <f t="shared" si="23"/>
        <v>3541239</v>
      </c>
      <c r="T44" s="109">
        <f t="shared" si="19"/>
        <v>71.22659096203199</v>
      </c>
      <c r="U44" s="340">
        <f t="shared" si="3"/>
        <v>0</v>
      </c>
      <c r="V44" s="102">
        <f t="shared" si="4"/>
        <v>0</v>
      </c>
    </row>
    <row r="45" spans="1:22" ht="20.25">
      <c r="A45" s="94">
        <v>3.3</v>
      </c>
      <c r="B45" s="166" t="s">
        <v>131</v>
      </c>
      <c r="C45" s="90">
        <f t="shared" si="20"/>
        <v>12226122</v>
      </c>
      <c r="D45" s="189">
        <f>6420406-4258</f>
        <v>6416148</v>
      </c>
      <c r="E45" s="189">
        <f>5805716+4258</f>
        <v>5809974</v>
      </c>
      <c r="F45" s="90">
        <f t="shared" si="21"/>
        <v>7468494</v>
      </c>
      <c r="G45" s="190">
        <v>0</v>
      </c>
      <c r="H45" s="190">
        <v>610514</v>
      </c>
      <c r="I45" s="190">
        <v>2572370</v>
      </c>
      <c r="J45" s="190">
        <v>50514</v>
      </c>
      <c r="K45" s="190">
        <v>0</v>
      </c>
      <c r="L45" s="190">
        <v>1975604</v>
      </c>
      <c r="M45" s="190">
        <v>2259492</v>
      </c>
      <c r="N45" s="90">
        <f t="shared" si="22"/>
        <v>4757628</v>
      </c>
      <c r="O45" s="190">
        <v>436240</v>
      </c>
      <c r="P45" s="190">
        <v>0</v>
      </c>
      <c r="Q45" s="190">
        <v>4321388</v>
      </c>
      <c r="R45" s="169">
        <v>0</v>
      </c>
      <c r="S45" s="90">
        <f t="shared" si="23"/>
        <v>8992724</v>
      </c>
      <c r="T45" s="109">
        <f t="shared" si="19"/>
        <v>43.29384210524906</v>
      </c>
      <c r="U45" s="340">
        <f t="shared" si="3"/>
        <v>0</v>
      </c>
      <c r="V45" s="102">
        <f t="shared" si="4"/>
        <v>0</v>
      </c>
    </row>
    <row r="46" spans="1:22" ht="20.25">
      <c r="A46" s="94">
        <v>3.4</v>
      </c>
      <c r="B46" s="153" t="s">
        <v>132</v>
      </c>
      <c r="C46" s="90">
        <f t="shared" si="20"/>
        <v>21150342</v>
      </c>
      <c r="D46" s="189">
        <v>4756373</v>
      </c>
      <c r="E46" s="189">
        <v>16393969</v>
      </c>
      <c r="F46" s="90">
        <f t="shared" si="21"/>
        <v>12056843</v>
      </c>
      <c r="G46" s="190">
        <v>0</v>
      </c>
      <c r="H46" s="190">
        <v>2324997</v>
      </c>
      <c r="I46" s="190">
        <v>438353</v>
      </c>
      <c r="J46" s="190">
        <v>4059116</v>
      </c>
      <c r="K46" s="190">
        <v>0</v>
      </c>
      <c r="L46" s="190">
        <v>5050121</v>
      </c>
      <c r="M46" s="190">
        <v>184256</v>
      </c>
      <c r="N46" s="90">
        <f t="shared" si="22"/>
        <v>9093499</v>
      </c>
      <c r="O46" s="190">
        <v>16140</v>
      </c>
      <c r="P46" s="190">
        <v>0</v>
      </c>
      <c r="Q46" s="190">
        <v>8974887</v>
      </c>
      <c r="R46" s="169">
        <v>102472</v>
      </c>
      <c r="S46" s="90">
        <f t="shared" si="23"/>
        <v>14327876</v>
      </c>
      <c r="T46" s="109">
        <f t="shared" si="19"/>
        <v>56.585840920380235</v>
      </c>
      <c r="U46" s="340">
        <f t="shared" si="3"/>
        <v>0</v>
      </c>
      <c r="V46" s="102">
        <f t="shared" si="4"/>
        <v>0</v>
      </c>
    </row>
    <row r="47" spans="1:22" ht="20.25">
      <c r="A47" s="94">
        <v>3.5</v>
      </c>
      <c r="B47" s="191" t="s">
        <v>133</v>
      </c>
      <c r="C47" s="90">
        <f t="shared" si="20"/>
        <v>7360393</v>
      </c>
      <c r="D47" s="189">
        <v>2670663</v>
      </c>
      <c r="E47" s="189">
        <v>4689730</v>
      </c>
      <c r="F47" s="90">
        <f t="shared" si="21"/>
        <v>4618730</v>
      </c>
      <c r="G47" s="190">
        <v>21895</v>
      </c>
      <c r="H47" s="190">
        <v>1291031</v>
      </c>
      <c r="I47" s="190">
        <v>43721</v>
      </c>
      <c r="J47" s="190">
        <v>344002</v>
      </c>
      <c r="K47" s="190">
        <v>0</v>
      </c>
      <c r="L47" s="190">
        <v>393706</v>
      </c>
      <c r="M47" s="190">
        <v>2524375</v>
      </c>
      <c r="N47" s="90">
        <f t="shared" si="22"/>
        <v>2741663</v>
      </c>
      <c r="O47" s="190">
        <v>161765</v>
      </c>
      <c r="P47" s="190">
        <v>13420</v>
      </c>
      <c r="Q47" s="190">
        <v>2538369</v>
      </c>
      <c r="R47" s="169">
        <v>28109</v>
      </c>
      <c r="S47" s="90">
        <f t="shared" si="23"/>
        <v>5659744</v>
      </c>
      <c r="T47" s="109">
        <f t="shared" si="19"/>
        <v>36.820706124843845</v>
      </c>
      <c r="U47" s="340">
        <f t="shared" si="3"/>
        <v>0</v>
      </c>
      <c r="V47" s="102">
        <f t="shared" si="4"/>
        <v>0</v>
      </c>
    </row>
    <row r="48" spans="1:22" ht="21" thickBot="1">
      <c r="A48" s="95">
        <v>3.6</v>
      </c>
      <c r="B48" s="173" t="s">
        <v>134</v>
      </c>
      <c r="C48" s="108">
        <f t="shared" si="20"/>
        <v>9277</v>
      </c>
      <c r="D48" s="192">
        <v>1650</v>
      </c>
      <c r="E48" s="192">
        <v>7627</v>
      </c>
      <c r="F48" s="108">
        <f t="shared" si="21"/>
        <v>9277</v>
      </c>
      <c r="G48" s="193">
        <v>0</v>
      </c>
      <c r="H48" s="194">
        <v>9277</v>
      </c>
      <c r="I48" s="194">
        <v>0</v>
      </c>
      <c r="J48" s="194">
        <v>0</v>
      </c>
      <c r="K48" s="194">
        <v>0</v>
      </c>
      <c r="L48" s="194">
        <v>0</v>
      </c>
      <c r="M48" s="194">
        <v>0</v>
      </c>
      <c r="N48" s="108">
        <f t="shared" si="22"/>
        <v>0</v>
      </c>
      <c r="O48" s="194">
        <v>0</v>
      </c>
      <c r="P48" s="194">
        <v>0</v>
      </c>
      <c r="Q48" s="194">
        <v>0</v>
      </c>
      <c r="R48" s="176">
        <v>0</v>
      </c>
      <c r="S48" s="108">
        <f t="shared" si="23"/>
        <v>0</v>
      </c>
      <c r="T48" s="112">
        <f t="shared" si="19"/>
        <v>100</v>
      </c>
      <c r="U48" s="340">
        <f t="shared" si="3"/>
        <v>0</v>
      </c>
      <c r="V48" s="102">
        <f t="shared" si="4"/>
        <v>0</v>
      </c>
    </row>
    <row r="49" spans="1:22" ht="20.25" thickTop="1">
      <c r="A49" s="96">
        <v>4</v>
      </c>
      <c r="B49" s="97" t="s">
        <v>135</v>
      </c>
      <c r="C49" s="98">
        <f>SUM(C50:C54)</f>
        <v>41286141</v>
      </c>
      <c r="D49" s="98">
        <f aca="true" t="shared" si="24" ref="D49:S49">SUM(D50:D54)</f>
        <v>6564571</v>
      </c>
      <c r="E49" s="98">
        <f t="shared" si="24"/>
        <v>34721570</v>
      </c>
      <c r="F49" s="98">
        <f t="shared" si="24"/>
        <v>35939705</v>
      </c>
      <c r="G49" s="98">
        <f t="shared" si="24"/>
        <v>8700</v>
      </c>
      <c r="H49" s="98">
        <f t="shared" si="24"/>
        <v>4308516</v>
      </c>
      <c r="I49" s="98">
        <f t="shared" si="24"/>
        <v>154077</v>
      </c>
      <c r="J49" s="98">
        <f t="shared" si="24"/>
        <v>3824908</v>
      </c>
      <c r="K49" s="98">
        <f t="shared" si="24"/>
        <v>0</v>
      </c>
      <c r="L49" s="98">
        <f t="shared" si="24"/>
        <v>27643504</v>
      </c>
      <c r="M49" s="98">
        <f t="shared" si="24"/>
        <v>0</v>
      </c>
      <c r="N49" s="98">
        <f t="shared" si="24"/>
        <v>5346436</v>
      </c>
      <c r="O49" s="98">
        <f t="shared" si="24"/>
        <v>4249753</v>
      </c>
      <c r="P49" s="98">
        <f t="shared" si="24"/>
        <v>0</v>
      </c>
      <c r="Q49" s="98">
        <f t="shared" si="24"/>
        <v>338666</v>
      </c>
      <c r="R49" s="98">
        <f t="shared" si="24"/>
        <v>758017</v>
      </c>
      <c r="S49" s="98">
        <f t="shared" si="24"/>
        <v>32989940</v>
      </c>
      <c r="T49" s="99">
        <f t="shared" si="19"/>
        <v>23.083664710102656</v>
      </c>
      <c r="U49" s="340">
        <f t="shared" si="3"/>
        <v>0</v>
      </c>
      <c r="V49" s="102">
        <f t="shared" si="4"/>
        <v>0</v>
      </c>
    </row>
    <row r="50" spans="1:22" ht="20.25">
      <c r="A50" s="94">
        <v>4.1</v>
      </c>
      <c r="B50" s="153" t="s">
        <v>136</v>
      </c>
      <c r="C50" s="90">
        <f>D50+E50</f>
        <v>1921323</v>
      </c>
      <c r="D50" s="195">
        <v>1420033</v>
      </c>
      <c r="E50" s="195">
        <v>501290</v>
      </c>
      <c r="F50" s="90">
        <f>G50+H50+I50+J50+K50+L50+M50</f>
        <v>1810863</v>
      </c>
      <c r="G50" s="195">
        <v>0</v>
      </c>
      <c r="H50" s="195">
        <v>297260</v>
      </c>
      <c r="I50" s="195">
        <v>50</v>
      </c>
      <c r="J50" s="195">
        <v>129000</v>
      </c>
      <c r="K50" s="195">
        <v>0</v>
      </c>
      <c r="L50" s="196">
        <v>1384553</v>
      </c>
      <c r="M50" s="196">
        <v>0</v>
      </c>
      <c r="N50" s="90">
        <f>O50+P50+Q50+R50</f>
        <v>110460</v>
      </c>
      <c r="O50" s="197">
        <v>110460</v>
      </c>
      <c r="P50" s="197">
        <v>0</v>
      </c>
      <c r="Q50" s="197">
        <v>0</v>
      </c>
      <c r="R50" s="197">
        <v>0</v>
      </c>
      <c r="S50" s="90">
        <f>Q50+P50+O50+M50+L50+R50</f>
        <v>1495013</v>
      </c>
      <c r="T50" s="109">
        <f t="shared" si="19"/>
        <v>23.541814041150545</v>
      </c>
      <c r="U50" s="340">
        <f t="shared" si="3"/>
        <v>0</v>
      </c>
      <c r="V50" s="102">
        <f t="shared" si="4"/>
        <v>0</v>
      </c>
    </row>
    <row r="51" spans="1:22" ht="20.25">
      <c r="A51" s="94">
        <v>4.2</v>
      </c>
      <c r="B51" s="153" t="s">
        <v>137</v>
      </c>
      <c r="C51" s="90">
        <f>D51+E51</f>
        <v>4008491</v>
      </c>
      <c r="D51" s="195">
        <v>2937554</v>
      </c>
      <c r="E51" s="195">
        <v>1070937</v>
      </c>
      <c r="F51" s="90">
        <f>G51+H51+I51+J51+K51+L51+M51</f>
        <v>3923152</v>
      </c>
      <c r="G51" s="195">
        <v>200</v>
      </c>
      <c r="H51" s="195">
        <v>2109715</v>
      </c>
      <c r="I51" s="195">
        <v>13540</v>
      </c>
      <c r="J51" s="195">
        <v>328953</v>
      </c>
      <c r="K51" s="195">
        <v>0</v>
      </c>
      <c r="L51" s="196">
        <v>1470744</v>
      </c>
      <c r="M51" s="196">
        <v>0</v>
      </c>
      <c r="N51" s="90">
        <f>O51+P51+Q51+R51</f>
        <v>85339</v>
      </c>
      <c r="O51" s="197">
        <v>5200</v>
      </c>
      <c r="P51" s="197">
        <v>0</v>
      </c>
      <c r="Q51" s="197">
        <v>25050</v>
      </c>
      <c r="R51" s="197">
        <v>55089</v>
      </c>
      <c r="S51" s="90">
        <f>Q51+P51+O51+M51+L51+R51</f>
        <v>1556083</v>
      </c>
      <c r="T51" s="109">
        <f t="shared" si="19"/>
        <v>62.51116449222462</v>
      </c>
      <c r="U51" s="340">
        <f t="shared" si="3"/>
        <v>0</v>
      </c>
      <c r="V51" s="102">
        <f t="shared" si="4"/>
        <v>0</v>
      </c>
    </row>
    <row r="52" spans="1:22" ht="20.25">
      <c r="A52" s="94">
        <v>4.3</v>
      </c>
      <c r="B52" s="153" t="s">
        <v>138</v>
      </c>
      <c r="C52" s="90">
        <f>D52+E52</f>
        <v>6437501</v>
      </c>
      <c r="D52" s="195">
        <v>511176</v>
      </c>
      <c r="E52" s="195">
        <v>5926325</v>
      </c>
      <c r="F52" s="90">
        <f>G52+H52+I52+J52+K52+L52+M52</f>
        <v>1660613</v>
      </c>
      <c r="G52" s="195">
        <v>1000</v>
      </c>
      <c r="H52" s="195">
        <v>352340</v>
      </c>
      <c r="I52" s="195">
        <v>68640</v>
      </c>
      <c r="J52" s="195">
        <v>315418</v>
      </c>
      <c r="K52" s="195">
        <v>0</v>
      </c>
      <c r="L52" s="196">
        <v>923215</v>
      </c>
      <c r="M52" s="196">
        <v>0</v>
      </c>
      <c r="N52" s="90">
        <f>O52+P52+Q52+R52</f>
        <v>4776888</v>
      </c>
      <c r="O52" s="197">
        <v>3763128</v>
      </c>
      <c r="P52" s="197">
        <v>0</v>
      </c>
      <c r="Q52" s="197">
        <v>310832</v>
      </c>
      <c r="R52" s="197">
        <v>702928</v>
      </c>
      <c r="S52" s="90">
        <f>Q52+P52+O52+M52+L52+R52</f>
        <v>5700103</v>
      </c>
      <c r="T52" s="109">
        <f t="shared" si="19"/>
        <v>44.40516845285446</v>
      </c>
      <c r="U52" s="340">
        <f t="shared" si="3"/>
        <v>0</v>
      </c>
      <c r="V52" s="102">
        <f t="shared" si="4"/>
        <v>0</v>
      </c>
    </row>
    <row r="53" spans="1:22" ht="20.25">
      <c r="A53" s="94">
        <v>4.4</v>
      </c>
      <c r="B53" s="153" t="s">
        <v>139</v>
      </c>
      <c r="C53" s="90">
        <f>D53+E53</f>
        <v>1709968</v>
      </c>
      <c r="D53" s="195">
        <v>823339</v>
      </c>
      <c r="E53" s="195">
        <v>886629</v>
      </c>
      <c r="F53" s="90">
        <f>G53+H53+I53+J53+K53+L53+M53</f>
        <v>1578250</v>
      </c>
      <c r="G53" s="195">
        <v>7500</v>
      </c>
      <c r="H53" s="195">
        <v>240040</v>
      </c>
      <c r="I53" s="195">
        <v>20</v>
      </c>
      <c r="J53" s="195">
        <v>538320</v>
      </c>
      <c r="K53" s="195">
        <v>0</v>
      </c>
      <c r="L53" s="196">
        <v>792370</v>
      </c>
      <c r="M53" s="196">
        <v>0</v>
      </c>
      <c r="N53" s="90">
        <f>O53+P53+Q53+R53</f>
        <v>131718</v>
      </c>
      <c r="O53" s="197">
        <v>131718</v>
      </c>
      <c r="P53" s="197">
        <v>0</v>
      </c>
      <c r="Q53" s="197">
        <v>0</v>
      </c>
      <c r="R53" s="197">
        <v>0</v>
      </c>
      <c r="S53" s="90">
        <f>Q53+P53+O53+M53+L53+R53</f>
        <v>924088</v>
      </c>
      <c r="T53" s="109">
        <f t="shared" si="19"/>
        <v>49.794392523364486</v>
      </c>
      <c r="U53" s="340">
        <f t="shared" si="3"/>
        <v>0</v>
      </c>
      <c r="V53" s="102">
        <f t="shared" si="4"/>
        <v>0</v>
      </c>
    </row>
    <row r="54" spans="1:22" ht="21" thickBot="1">
      <c r="A54" s="95">
        <v>4.5</v>
      </c>
      <c r="B54" s="173" t="s">
        <v>140</v>
      </c>
      <c r="C54" s="108">
        <f>D54+E54</f>
        <v>27208858</v>
      </c>
      <c r="D54" s="198">
        <v>872469</v>
      </c>
      <c r="E54" s="198">
        <v>26336389</v>
      </c>
      <c r="F54" s="108">
        <f>G54+H54+I54+J54+K54+L54+M54</f>
        <v>26966827</v>
      </c>
      <c r="G54" s="198">
        <v>0</v>
      </c>
      <c r="H54" s="198">
        <v>1309161</v>
      </c>
      <c r="I54" s="198">
        <v>71827</v>
      </c>
      <c r="J54" s="198">
        <v>2513217</v>
      </c>
      <c r="K54" s="198">
        <v>0</v>
      </c>
      <c r="L54" s="199">
        <v>23072622</v>
      </c>
      <c r="M54" s="199">
        <v>0</v>
      </c>
      <c r="N54" s="108">
        <f>O54+P54+Q54+R54</f>
        <v>242031</v>
      </c>
      <c r="O54" s="200">
        <v>239247</v>
      </c>
      <c r="P54" s="200">
        <v>0</v>
      </c>
      <c r="Q54" s="200">
        <v>2784</v>
      </c>
      <c r="R54" s="200">
        <v>0</v>
      </c>
      <c r="S54" s="108">
        <f>Q54+P54+O54+M54+L54+R54</f>
        <v>23314653</v>
      </c>
      <c r="T54" s="188">
        <f t="shared" si="19"/>
        <v>14.440723782594073</v>
      </c>
      <c r="U54" s="340">
        <f t="shared" si="3"/>
        <v>0</v>
      </c>
      <c r="V54" s="102">
        <f t="shared" si="4"/>
        <v>0</v>
      </c>
    </row>
    <row r="55" spans="1:22" ht="20.25" thickTop="1">
      <c r="A55" s="96">
        <v>5</v>
      </c>
      <c r="B55" s="97" t="s">
        <v>141</v>
      </c>
      <c r="C55" s="98">
        <f aca="true" t="shared" si="25" ref="C55:S55">SUM(C56:C58)</f>
        <v>54695772</v>
      </c>
      <c r="D55" s="98">
        <f t="shared" si="25"/>
        <v>26173583</v>
      </c>
      <c r="E55" s="98">
        <f t="shared" si="25"/>
        <v>28522189</v>
      </c>
      <c r="F55" s="98">
        <f t="shared" si="25"/>
        <v>46391994</v>
      </c>
      <c r="G55" s="98">
        <f t="shared" si="25"/>
        <v>4643461</v>
      </c>
      <c r="H55" s="98">
        <f t="shared" si="25"/>
        <v>13474291</v>
      </c>
      <c r="I55" s="98">
        <f t="shared" si="25"/>
        <v>1784940</v>
      </c>
      <c r="J55" s="98">
        <f t="shared" si="25"/>
        <v>11593664</v>
      </c>
      <c r="K55" s="98">
        <f t="shared" si="25"/>
        <v>0</v>
      </c>
      <c r="L55" s="98">
        <f t="shared" si="25"/>
        <v>14895638</v>
      </c>
      <c r="M55" s="98">
        <f t="shared" si="25"/>
        <v>0</v>
      </c>
      <c r="N55" s="98">
        <f t="shared" si="25"/>
        <v>8303778</v>
      </c>
      <c r="O55" s="98">
        <f t="shared" si="25"/>
        <v>1560387</v>
      </c>
      <c r="P55" s="98">
        <f t="shared" si="25"/>
        <v>0</v>
      </c>
      <c r="Q55" s="98">
        <f t="shared" si="25"/>
        <v>6274838</v>
      </c>
      <c r="R55" s="98">
        <f t="shared" si="25"/>
        <v>468553</v>
      </c>
      <c r="S55" s="98">
        <f t="shared" si="25"/>
        <v>23199416</v>
      </c>
      <c r="T55" s="99">
        <f t="shared" si="19"/>
        <v>67.89179184667078</v>
      </c>
      <c r="U55" s="340">
        <f t="shared" si="3"/>
        <v>0</v>
      </c>
      <c r="V55" s="102">
        <f t="shared" si="4"/>
        <v>0</v>
      </c>
    </row>
    <row r="56" spans="1:22" ht="15.75">
      <c r="A56" s="94">
        <v>5.1</v>
      </c>
      <c r="B56" s="153" t="s">
        <v>142</v>
      </c>
      <c r="C56" s="154">
        <f>D56+E56</f>
        <v>14366368</v>
      </c>
      <c r="D56" s="155">
        <v>6684871</v>
      </c>
      <c r="E56" s="155">
        <v>7681497</v>
      </c>
      <c r="F56" s="154">
        <f>G56+H56+I56+J56+K56+L56+M56</f>
        <v>11747002</v>
      </c>
      <c r="G56" s="155">
        <f>2393206+12285</f>
        <v>2405491</v>
      </c>
      <c r="H56" s="155">
        <f>278570+14858+1965716</f>
        <v>2259144</v>
      </c>
      <c r="I56" s="155">
        <f>19689+457104</f>
        <v>476793</v>
      </c>
      <c r="J56" s="155">
        <f>257200+9600+1409257</f>
        <v>1676057</v>
      </c>
      <c r="K56" s="155">
        <v>0</v>
      </c>
      <c r="L56" s="155">
        <v>4929517</v>
      </c>
      <c r="M56" s="155">
        <v>0</v>
      </c>
      <c r="N56" s="154">
        <f>O56+P56+Q56+R56</f>
        <v>2619366</v>
      </c>
      <c r="O56" s="155">
        <v>0</v>
      </c>
      <c r="P56" s="155">
        <v>0</v>
      </c>
      <c r="Q56" s="155">
        <v>2477211</v>
      </c>
      <c r="R56" s="155">
        <v>142155</v>
      </c>
      <c r="S56" s="154">
        <f>Q56+P56+O56+M56+L56+R56</f>
        <v>7548883</v>
      </c>
      <c r="T56" s="201">
        <f t="shared" si="19"/>
        <v>58.03595674879429</v>
      </c>
      <c r="U56" s="340">
        <f t="shared" si="3"/>
        <v>0</v>
      </c>
      <c r="V56" s="102">
        <f t="shared" si="4"/>
        <v>0</v>
      </c>
    </row>
    <row r="57" spans="1:22" ht="15.75">
      <c r="A57" s="94">
        <v>5.2</v>
      </c>
      <c r="B57" s="153" t="s">
        <v>143</v>
      </c>
      <c r="C57" s="154">
        <f>D57+E57</f>
        <v>15130736</v>
      </c>
      <c r="D57" s="155">
        <v>6988871</v>
      </c>
      <c r="E57" s="155">
        <v>8141865</v>
      </c>
      <c r="F57" s="154">
        <f>G57+H57+I57+J57+K57+L57+M57</f>
        <v>11111732</v>
      </c>
      <c r="G57" s="155">
        <v>12760</v>
      </c>
      <c r="H57" s="155">
        <v>3838168</v>
      </c>
      <c r="I57" s="155">
        <v>869696</v>
      </c>
      <c r="J57" s="155">
        <v>2650735</v>
      </c>
      <c r="K57" s="155">
        <v>0</v>
      </c>
      <c r="L57" s="155">
        <v>3740373</v>
      </c>
      <c r="M57" s="155">
        <v>0</v>
      </c>
      <c r="N57" s="154">
        <f>O57+P57+Q57+R57</f>
        <v>4019004</v>
      </c>
      <c r="O57" s="155">
        <v>0</v>
      </c>
      <c r="P57" s="155">
        <v>0</v>
      </c>
      <c r="Q57" s="155">
        <v>3783177</v>
      </c>
      <c r="R57" s="155">
        <v>235827</v>
      </c>
      <c r="S57" s="154">
        <f>Q57+P57+O57+M57+L57+R57</f>
        <v>7759377</v>
      </c>
      <c r="T57" s="201">
        <f t="shared" si="19"/>
        <v>66.33852400327869</v>
      </c>
      <c r="U57" s="340">
        <f t="shared" si="3"/>
        <v>0</v>
      </c>
      <c r="V57" s="102">
        <f t="shared" si="4"/>
        <v>0</v>
      </c>
    </row>
    <row r="58" spans="1:22" ht="16.5" thickBot="1">
      <c r="A58" s="95">
        <v>5.3</v>
      </c>
      <c r="B58" s="173" t="s">
        <v>144</v>
      </c>
      <c r="C58" s="164">
        <f>D58+E58</f>
        <v>25198668</v>
      </c>
      <c r="D58" s="202">
        <v>12499841</v>
      </c>
      <c r="E58" s="202">
        <v>12698827</v>
      </c>
      <c r="F58" s="164">
        <f>G58+H58+I58+J58+K58+L58+M58</f>
        <v>23533260</v>
      </c>
      <c r="G58" s="202">
        <v>2225210</v>
      </c>
      <c r="H58" s="202">
        <v>7376979</v>
      </c>
      <c r="I58" s="202">
        <v>438451</v>
      </c>
      <c r="J58" s="202">
        <v>7266872</v>
      </c>
      <c r="K58" s="202">
        <v>0</v>
      </c>
      <c r="L58" s="202">
        <v>6225748</v>
      </c>
      <c r="M58" s="202">
        <v>0</v>
      </c>
      <c r="N58" s="164">
        <f>O58+P58+Q58+R58</f>
        <v>1665408</v>
      </c>
      <c r="O58" s="202">
        <v>1560387</v>
      </c>
      <c r="P58" s="202">
        <v>0</v>
      </c>
      <c r="Q58" s="202">
        <v>14450</v>
      </c>
      <c r="R58" s="202">
        <v>90571</v>
      </c>
      <c r="S58" s="164">
        <f>Q58+P58+O58+M58+L58+R58</f>
        <v>7891156</v>
      </c>
      <c r="T58" s="203">
        <f t="shared" si="19"/>
        <v>73.54489773197594</v>
      </c>
      <c r="U58" s="340">
        <f t="shared" si="3"/>
        <v>0</v>
      </c>
      <c r="V58" s="102">
        <f t="shared" si="4"/>
        <v>0</v>
      </c>
    </row>
    <row r="59" spans="1:22" ht="20.25" thickTop="1">
      <c r="A59" s="96">
        <v>6</v>
      </c>
      <c r="B59" s="97" t="s">
        <v>145</v>
      </c>
      <c r="C59" s="98">
        <f aca="true" t="shared" si="26" ref="C59:S59">SUM(C60:C61)</f>
        <v>8885971</v>
      </c>
      <c r="D59" s="98">
        <f t="shared" si="26"/>
        <v>5616698</v>
      </c>
      <c r="E59" s="98">
        <f t="shared" si="26"/>
        <v>3269273</v>
      </c>
      <c r="F59" s="98">
        <f t="shared" si="26"/>
        <v>6172835</v>
      </c>
      <c r="G59" s="98">
        <f t="shared" si="26"/>
        <v>12629</v>
      </c>
      <c r="H59" s="98">
        <f t="shared" si="26"/>
        <v>2422278</v>
      </c>
      <c r="I59" s="98">
        <f t="shared" si="26"/>
        <v>276078</v>
      </c>
      <c r="J59" s="98">
        <f t="shared" si="26"/>
        <v>1914382</v>
      </c>
      <c r="K59" s="98">
        <f t="shared" si="26"/>
        <v>0</v>
      </c>
      <c r="L59" s="98">
        <f t="shared" si="26"/>
        <v>1547468</v>
      </c>
      <c r="M59" s="98">
        <f t="shared" si="26"/>
        <v>0</v>
      </c>
      <c r="N59" s="98">
        <f t="shared" si="26"/>
        <v>2713136</v>
      </c>
      <c r="O59" s="98">
        <f t="shared" si="26"/>
        <v>1186428</v>
      </c>
      <c r="P59" s="98">
        <f t="shared" si="26"/>
        <v>0</v>
      </c>
      <c r="Q59" s="98">
        <f t="shared" si="26"/>
        <v>1448208</v>
      </c>
      <c r="R59" s="98">
        <f t="shared" si="26"/>
        <v>78500</v>
      </c>
      <c r="S59" s="98">
        <f t="shared" si="26"/>
        <v>4260604</v>
      </c>
      <c r="T59" s="99">
        <f t="shared" si="19"/>
        <v>74.93100009963007</v>
      </c>
      <c r="U59" s="340">
        <f t="shared" si="3"/>
        <v>0</v>
      </c>
      <c r="V59" s="102">
        <f t="shared" si="4"/>
        <v>0</v>
      </c>
    </row>
    <row r="60" spans="1:22" ht="19.5">
      <c r="A60" s="94">
        <v>6.1</v>
      </c>
      <c r="B60" s="204" t="s">
        <v>146</v>
      </c>
      <c r="C60" s="90">
        <f>D60+E60</f>
        <v>3000448</v>
      </c>
      <c r="D60" s="167">
        <v>2261915</v>
      </c>
      <c r="E60" s="167">
        <v>738533</v>
      </c>
      <c r="F60" s="90">
        <f>G60+H60+I60+J60+K60+L60+M60</f>
        <v>2193523</v>
      </c>
      <c r="G60" s="167">
        <v>9518</v>
      </c>
      <c r="H60" s="167">
        <v>642753</v>
      </c>
      <c r="I60" s="167">
        <v>213663</v>
      </c>
      <c r="J60" s="167">
        <v>1100223</v>
      </c>
      <c r="K60" s="167">
        <v>0</v>
      </c>
      <c r="L60" s="167">
        <v>227366</v>
      </c>
      <c r="M60" s="167">
        <v>0</v>
      </c>
      <c r="N60" s="90">
        <f>O60+P60+Q60+R60</f>
        <v>806925</v>
      </c>
      <c r="O60" s="167">
        <v>728425</v>
      </c>
      <c r="P60" s="167">
        <v>0</v>
      </c>
      <c r="Q60" s="167">
        <v>0</v>
      </c>
      <c r="R60" s="167">
        <v>78500</v>
      </c>
      <c r="S60" s="90">
        <f>Q60+P60+O60+M60+L60+R60</f>
        <v>1034291</v>
      </c>
      <c r="T60" s="110">
        <f t="shared" si="19"/>
        <v>89.634665330612</v>
      </c>
      <c r="U60" s="340">
        <f t="shared" si="3"/>
        <v>0</v>
      </c>
      <c r="V60" s="102">
        <f t="shared" si="4"/>
        <v>0</v>
      </c>
    </row>
    <row r="61" spans="1:22" ht="20.25" thickBot="1">
      <c r="A61" s="95">
        <v>6.2</v>
      </c>
      <c r="B61" s="205" t="s">
        <v>147</v>
      </c>
      <c r="C61" s="108">
        <f>D61+E61</f>
        <v>5885523</v>
      </c>
      <c r="D61" s="206">
        <v>3354783</v>
      </c>
      <c r="E61" s="206">
        <v>2530740</v>
      </c>
      <c r="F61" s="108">
        <f>G61+H61+I61+J61+K61+L61+M61</f>
        <v>3979312</v>
      </c>
      <c r="G61" s="206">
        <v>3111</v>
      </c>
      <c r="H61" s="206">
        <v>1779525</v>
      </c>
      <c r="I61" s="206">
        <v>62415</v>
      </c>
      <c r="J61" s="206">
        <v>814159</v>
      </c>
      <c r="K61" s="206">
        <v>0</v>
      </c>
      <c r="L61" s="206">
        <v>1320102</v>
      </c>
      <c r="M61" s="206">
        <v>0</v>
      </c>
      <c r="N61" s="108">
        <f>O61+P61+Q61+R61</f>
        <v>1906211</v>
      </c>
      <c r="O61" s="206">
        <v>458003</v>
      </c>
      <c r="P61" s="206">
        <v>0</v>
      </c>
      <c r="Q61" s="206">
        <v>1448208</v>
      </c>
      <c r="R61" s="206">
        <v>0</v>
      </c>
      <c r="S61" s="108">
        <f>Q61+P61+O61+M61+L61+R61</f>
        <v>3226313</v>
      </c>
      <c r="T61" s="188">
        <f t="shared" si="19"/>
        <v>66.82587341731436</v>
      </c>
      <c r="U61" s="340">
        <f t="shared" si="3"/>
        <v>0</v>
      </c>
      <c r="V61" s="102">
        <f t="shared" si="4"/>
        <v>0</v>
      </c>
    </row>
    <row r="62" spans="1:22" ht="20.25" thickTop="1">
      <c r="A62" s="96">
        <v>7</v>
      </c>
      <c r="B62" s="97" t="s">
        <v>172</v>
      </c>
      <c r="C62" s="98">
        <f>SUM(C63:C67)</f>
        <v>161354819</v>
      </c>
      <c r="D62" s="98">
        <f aca="true" t="shared" si="27" ref="D62:S62">SUM(D63:D67)</f>
        <v>53899522</v>
      </c>
      <c r="E62" s="98">
        <f t="shared" si="27"/>
        <v>107455297</v>
      </c>
      <c r="F62" s="98">
        <f t="shared" si="27"/>
        <v>123692300</v>
      </c>
      <c r="G62" s="98">
        <f t="shared" si="27"/>
        <v>93521</v>
      </c>
      <c r="H62" s="98">
        <f t="shared" si="27"/>
        <v>41367858</v>
      </c>
      <c r="I62" s="98">
        <f t="shared" si="27"/>
        <v>5874113</v>
      </c>
      <c r="J62" s="98">
        <f t="shared" si="27"/>
        <v>216639</v>
      </c>
      <c r="K62" s="98">
        <f t="shared" si="27"/>
        <v>0</v>
      </c>
      <c r="L62" s="98">
        <f t="shared" si="27"/>
        <v>76140169</v>
      </c>
      <c r="M62" s="98">
        <f t="shared" si="27"/>
        <v>0</v>
      </c>
      <c r="N62" s="98">
        <f t="shared" si="27"/>
        <v>37662519</v>
      </c>
      <c r="O62" s="98">
        <f t="shared" si="27"/>
        <v>1391614</v>
      </c>
      <c r="P62" s="98">
        <f t="shared" si="27"/>
        <v>0</v>
      </c>
      <c r="Q62" s="98">
        <f t="shared" si="27"/>
        <v>36200705</v>
      </c>
      <c r="R62" s="98">
        <f t="shared" si="27"/>
        <v>70200</v>
      </c>
      <c r="S62" s="98">
        <f t="shared" si="27"/>
        <v>113802688</v>
      </c>
      <c r="T62" s="99">
        <f t="shared" si="19"/>
        <v>38.443889393276706</v>
      </c>
      <c r="U62" s="340">
        <f t="shared" si="3"/>
        <v>0</v>
      </c>
      <c r="V62" s="102">
        <f t="shared" si="4"/>
        <v>0</v>
      </c>
    </row>
    <row r="63" spans="1:22" ht="20.25">
      <c r="A63" s="94">
        <v>7.1</v>
      </c>
      <c r="B63" s="153" t="s">
        <v>149</v>
      </c>
      <c r="C63" s="90">
        <f>D63+E63</f>
        <v>8254687</v>
      </c>
      <c r="D63" s="207">
        <v>6836856</v>
      </c>
      <c r="E63" s="195">
        <v>1417831</v>
      </c>
      <c r="F63" s="90">
        <f>G63+H63+I63+J63+K63+L63+M63</f>
        <v>3935363</v>
      </c>
      <c r="G63" s="195">
        <v>0</v>
      </c>
      <c r="H63" s="195">
        <v>183235</v>
      </c>
      <c r="I63" s="195">
        <v>1426342</v>
      </c>
      <c r="J63" s="195">
        <v>0</v>
      </c>
      <c r="K63" s="195">
        <v>0</v>
      </c>
      <c r="L63" s="196">
        <v>2325786</v>
      </c>
      <c r="M63" s="196">
        <v>0</v>
      </c>
      <c r="N63" s="90">
        <f>O63+P63+Q63+R63</f>
        <v>4319324</v>
      </c>
      <c r="O63" s="197">
        <v>45559</v>
      </c>
      <c r="P63" s="197">
        <v>0</v>
      </c>
      <c r="Q63" s="197">
        <v>4273765</v>
      </c>
      <c r="R63" s="197">
        <v>0</v>
      </c>
      <c r="S63" s="90">
        <f>Q63+P63+O63+M63+L63+R63</f>
        <v>6645110</v>
      </c>
      <c r="T63" s="109">
        <f t="shared" si="19"/>
        <v>40.90034388187316</v>
      </c>
      <c r="U63" s="340">
        <f t="shared" si="3"/>
        <v>0</v>
      </c>
      <c r="V63" s="102">
        <f t="shared" si="4"/>
        <v>0</v>
      </c>
    </row>
    <row r="64" spans="1:22" ht="20.25">
      <c r="A64" s="94">
        <v>7.2</v>
      </c>
      <c r="B64" s="208" t="s">
        <v>150</v>
      </c>
      <c r="C64" s="90">
        <f>D64+E64</f>
        <v>74727138</v>
      </c>
      <c r="D64" s="207">
        <v>6674255</v>
      </c>
      <c r="E64" s="195">
        <v>68052883</v>
      </c>
      <c r="F64" s="90">
        <f>G64+H64+I64+J64+K64+L64+M64</f>
        <v>72469283</v>
      </c>
      <c r="G64" s="195">
        <v>91996</v>
      </c>
      <c r="H64" s="195">
        <v>39685643</v>
      </c>
      <c r="I64" s="195">
        <v>418725</v>
      </c>
      <c r="J64" s="195">
        <v>157000</v>
      </c>
      <c r="K64" s="195">
        <v>0</v>
      </c>
      <c r="L64" s="196">
        <v>32115919</v>
      </c>
      <c r="M64" s="196">
        <v>0</v>
      </c>
      <c r="N64" s="90">
        <f>O64+P64+Q64+R64</f>
        <v>2257855</v>
      </c>
      <c r="O64" s="197">
        <v>8789</v>
      </c>
      <c r="P64" s="197">
        <v>0</v>
      </c>
      <c r="Q64" s="197">
        <v>2179066</v>
      </c>
      <c r="R64" s="197">
        <v>70000</v>
      </c>
      <c r="S64" s="90">
        <f>Q64+P64+O64+M64+L64+R64</f>
        <v>34373774</v>
      </c>
      <c r="T64" s="109">
        <f t="shared" si="19"/>
        <v>55.68340451222623</v>
      </c>
      <c r="U64" s="340">
        <f t="shared" si="3"/>
        <v>0</v>
      </c>
      <c r="V64" s="102">
        <f t="shared" si="4"/>
        <v>0</v>
      </c>
    </row>
    <row r="65" spans="1:22" ht="20.25">
      <c r="A65" s="94">
        <v>7.3</v>
      </c>
      <c r="B65" s="208" t="s">
        <v>151</v>
      </c>
      <c r="C65" s="90">
        <f>D65+E65</f>
        <v>38963988</v>
      </c>
      <c r="D65" s="207">
        <v>16301693</v>
      </c>
      <c r="E65" s="195">
        <v>22662295</v>
      </c>
      <c r="F65" s="90">
        <f>G65+H65+I65+J65+K65+L65+M65</f>
        <v>9445265</v>
      </c>
      <c r="G65" s="195">
        <v>1125</v>
      </c>
      <c r="H65" s="195">
        <v>1077950</v>
      </c>
      <c r="I65" s="195">
        <v>645096</v>
      </c>
      <c r="J65" s="195">
        <v>20086</v>
      </c>
      <c r="K65" s="195">
        <v>0</v>
      </c>
      <c r="L65" s="196">
        <v>7701008</v>
      </c>
      <c r="M65" s="196">
        <v>0</v>
      </c>
      <c r="N65" s="90">
        <f>O65+P65+Q65+R65</f>
        <v>29518723</v>
      </c>
      <c r="O65" s="197">
        <v>315459</v>
      </c>
      <c r="P65" s="197">
        <v>0</v>
      </c>
      <c r="Q65" s="197">
        <v>29203264</v>
      </c>
      <c r="R65" s="197">
        <v>0</v>
      </c>
      <c r="S65" s="90">
        <f>Q65+P65+O65+M65+L65+R65</f>
        <v>37219731</v>
      </c>
      <c r="T65" s="109">
        <f t="shared" si="19"/>
        <v>18.466999073080533</v>
      </c>
      <c r="U65" s="340">
        <f t="shared" si="3"/>
        <v>0</v>
      </c>
      <c r="V65" s="102">
        <f t="shared" si="4"/>
        <v>0</v>
      </c>
    </row>
    <row r="66" spans="1:22" ht="20.25">
      <c r="A66" s="94">
        <v>7.4</v>
      </c>
      <c r="B66" s="153" t="s">
        <v>152</v>
      </c>
      <c r="C66" s="90">
        <f>D66+E66</f>
        <v>5667049</v>
      </c>
      <c r="D66" s="207">
        <v>4988545</v>
      </c>
      <c r="E66" s="195">
        <v>678504</v>
      </c>
      <c r="F66" s="90">
        <f>G66+H66+I66+J66+K66+L66+M66</f>
        <v>4415819</v>
      </c>
      <c r="G66" s="195">
        <v>400</v>
      </c>
      <c r="H66" s="195">
        <v>232387</v>
      </c>
      <c r="I66" s="195">
        <v>221900</v>
      </c>
      <c r="J66" s="195">
        <v>0</v>
      </c>
      <c r="K66" s="195">
        <v>0</v>
      </c>
      <c r="L66" s="196">
        <v>3961132</v>
      </c>
      <c r="M66" s="196"/>
      <c r="N66" s="90">
        <f>O66+P66+Q66+R66</f>
        <v>1251230</v>
      </c>
      <c r="O66" s="197">
        <v>950599</v>
      </c>
      <c r="P66" s="197">
        <v>0</v>
      </c>
      <c r="Q66" s="197">
        <v>300631</v>
      </c>
      <c r="R66" s="197">
        <v>0</v>
      </c>
      <c r="S66" s="90">
        <f>Q66+P66+O66+M66+L66+R66</f>
        <v>5212362</v>
      </c>
      <c r="T66" s="109">
        <f t="shared" si="19"/>
        <v>10.296776203915966</v>
      </c>
      <c r="U66" s="340">
        <f t="shared" si="3"/>
        <v>0</v>
      </c>
      <c r="V66" s="102">
        <f t="shared" si="4"/>
        <v>0</v>
      </c>
    </row>
    <row r="67" spans="1:22" ht="21" thickBot="1">
      <c r="A67" s="95">
        <v>7.5</v>
      </c>
      <c r="B67" s="173" t="s">
        <v>153</v>
      </c>
      <c r="C67" s="108">
        <f>D67+E67</f>
        <v>33741957</v>
      </c>
      <c r="D67" s="209">
        <v>19098173</v>
      </c>
      <c r="E67" s="198">
        <v>14643784</v>
      </c>
      <c r="F67" s="108">
        <f>G67+H67+I67+J67+K67+L67+M67</f>
        <v>33426570</v>
      </c>
      <c r="G67" s="198">
        <v>0</v>
      </c>
      <c r="H67" s="198">
        <v>188643</v>
      </c>
      <c r="I67" s="198">
        <v>3162050</v>
      </c>
      <c r="J67" s="198">
        <v>39553</v>
      </c>
      <c r="K67" s="198">
        <v>0</v>
      </c>
      <c r="L67" s="199">
        <v>30036324</v>
      </c>
      <c r="M67" s="199">
        <v>0</v>
      </c>
      <c r="N67" s="108">
        <f>O67+P67+Q67+R67</f>
        <v>315387</v>
      </c>
      <c r="O67" s="200">
        <v>71208</v>
      </c>
      <c r="P67" s="200">
        <v>0</v>
      </c>
      <c r="Q67" s="200">
        <v>243979</v>
      </c>
      <c r="R67" s="200">
        <v>200</v>
      </c>
      <c r="S67" s="108">
        <f>Q67+P67+O67+M67+L67+R67</f>
        <v>30351711</v>
      </c>
      <c r="T67" s="188">
        <f t="shared" si="19"/>
        <v>10.142368780284666</v>
      </c>
      <c r="U67" s="340">
        <f t="shared" si="3"/>
        <v>0</v>
      </c>
      <c r="V67" s="102">
        <f t="shared" si="4"/>
        <v>0</v>
      </c>
    </row>
    <row r="68" spans="1:22" ht="20.25" thickTop="1">
      <c r="A68" s="96">
        <v>8</v>
      </c>
      <c r="B68" s="97" t="s">
        <v>170</v>
      </c>
      <c r="C68" s="98">
        <f>C69+C70+C71+C72</f>
        <v>91632323</v>
      </c>
      <c r="D68" s="98">
        <f aca="true" t="shared" si="28" ref="D68:S68">D69+D70+D71+D72</f>
        <v>78329512</v>
      </c>
      <c r="E68" s="98">
        <f t="shared" si="28"/>
        <v>13302811</v>
      </c>
      <c r="F68" s="98">
        <f t="shared" si="28"/>
        <v>41206481</v>
      </c>
      <c r="G68" s="98">
        <f t="shared" si="28"/>
        <v>96662</v>
      </c>
      <c r="H68" s="98">
        <f t="shared" si="28"/>
        <v>5987467</v>
      </c>
      <c r="I68" s="98">
        <f t="shared" si="28"/>
        <v>3959870</v>
      </c>
      <c r="J68" s="98">
        <f t="shared" si="28"/>
        <v>743574</v>
      </c>
      <c r="K68" s="98">
        <f t="shared" si="28"/>
        <v>0</v>
      </c>
      <c r="L68" s="98">
        <f t="shared" si="28"/>
        <v>0</v>
      </c>
      <c r="M68" s="98">
        <f t="shared" si="28"/>
        <v>30418908</v>
      </c>
      <c r="N68" s="98">
        <f t="shared" si="28"/>
        <v>50425842</v>
      </c>
      <c r="O68" s="98">
        <f t="shared" si="28"/>
        <v>16882807</v>
      </c>
      <c r="P68" s="98">
        <f t="shared" si="28"/>
        <v>0</v>
      </c>
      <c r="Q68" s="98">
        <f t="shared" si="28"/>
        <v>31925552</v>
      </c>
      <c r="R68" s="98">
        <f t="shared" si="28"/>
        <v>1617483</v>
      </c>
      <c r="S68" s="98">
        <f t="shared" si="28"/>
        <v>80844750</v>
      </c>
      <c r="T68" s="99">
        <f t="shared" si="19"/>
        <v>26.179311453458013</v>
      </c>
      <c r="U68" s="340">
        <f t="shared" si="3"/>
        <v>0</v>
      </c>
      <c r="V68" s="102">
        <f t="shared" si="4"/>
        <v>0</v>
      </c>
    </row>
    <row r="69" spans="1:22" ht="19.5">
      <c r="A69" s="94">
        <v>8.1</v>
      </c>
      <c r="B69" s="210" t="s">
        <v>155</v>
      </c>
      <c r="C69" s="90">
        <f>D69+E69</f>
        <v>18572838</v>
      </c>
      <c r="D69" s="195">
        <v>17582558</v>
      </c>
      <c r="E69" s="195">
        <v>990280</v>
      </c>
      <c r="F69" s="90">
        <f>G69+H69+I69+J69+K69+L69+M69</f>
        <v>1361898</v>
      </c>
      <c r="G69" s="207">
        <v>63821</v>
      </c>
      <c r="H69" s="207">
        <v>896752</v>
      </c>
      <c r="I69" s="207">
        <v>43500</v>
      </c>
      <c r="J69" s="207">
        <v>43574</v>
      </c>
      <c r="K69" s="207">
        <v>0</v>
      </c>
      <c r="L69" s="207">
        <v>0</v>
      </c>
      <c r="M69" s="207">
        <v>314251</v>
      </c>
      <c r="N69" s="90">
        <f>O69+P69+Q69+R69</f>
        <v>17210940</v>
      </c>
      <c r="O69" s="207">
        <v>16873521</v>
      </c>
      <c r="P69" s="207">
        <v>0</v>
      </c>
      <c r="Q69" s="207">
        <v>306933</v>
      </c>
      <c r="R69" s="207">
        <v>30486</v>
      </c>
      <c r="S69" s="90">
        <f>Q69+P69+O69+M69+L69+R69</f>
        <v>17525191</v>
      </c>
      <c r="T69" s="109">
        <f t="shared" si="19"/>
        <v>76.92551130848273</v>
      </c>
      <c r="U69" s="340">
        <f t="shared" si="3"/>
        <v>0</v>
      </c>
      <c r="V69" s="102">
        <f t="shared" si="4"/>
        <v>0</v>
      </c>
    </row>
    <row r="70" spans="1:22" ht="19.5">
      <c r="A70" s="94">
        <v>8.2</v>
      </c>
      <c r="B70" s="210" t="s">
        <v>156</v>
      </c>
      <c r="C70" s="90">
        <f>D70+E70</f>
        <v>30593239</v>
      </c>
      <c r="D70" s="195">
        <v>29874141</v>
      </c>
      <c r="E70" s="195">
        <v>719098</v>
      </c>
      <c r="F70" s="90">
        <f>G70+H70+I70+J70+K70+L70+M70</f>
        <v>23101680</v>
      </c>
      <c r="G70" s="207">
        <v>32641</v>
      </c>
      <c r="H70" s="207">
        <v>3671332</v>
      </c>
      <c r="I70" s="207">
        <v>18610</v>
      </c>
      <c r="J70" s="207">
        <v>0</v>
      </c>
      <c r="K70" s="207">
        <v>0</v>
      </c>
      <c r="L70" s="207">
        <v>0</v>
      </c>
      <c r="M70" s="207">
        <v>19379097</v>
      </c>
      <c r="N70" s="90">
        <f>O70+P70+Q70+R70</f>
        <v>7491559</v>
      </c>
      <c r="O70" s="207">
        <v>9286</v>
      </c>
      <c r="P70" s="207">
        <v>0</v>
      </c>
      <c r="Q70" s="207">
        <v>6103303</v>
      </c>
      <c r="R70" s="207">
        <v>1378970</v>
      </c>
      <c r="S70" s="90">
        <f>Q70+P70+O70+M70+L70+R70</f>
        <v>26870656</v>
      </c>
      <c r="T70" s="109">
        <f t="shared" si="19"/>
        <v>16.11390600164144</v>
      </c>
      <c r="U70" s="340">
        <f t="shared" si="3"/>
        <v>0</v>
      </c>
      <c r="V70" s="102">
        <f t="shared" si="4"/>
        <v>0</v>
      </c>
    </row>
    <row r="71" spans="1:22" ht="19.5">
      <c r="A71" s="94">
        <v>8.3</v>
      </c>
      <c r="B71" s="211" t="s">
        <v>157</v>
      </c>
      <c r="C71" s="90">
        <f>D71+E71</f>
        <v>451389</v>
      </c>
      <c r="D71" s="195">
        <v>93215</v>
      </c>
      <c r="E71" s="195">
        <v>358174</v>
      </c>
      <c r="F71" s="90">
        <f>G71+H71+I71+J71+K71+L71+M71</f>
        <v>451389</v>
      </c>
      <c r="G71" s="207">
        <v>0</v>
      </c>
      <c r="H71" s="207">
        <v>432174</v>
      </c>
      <c r="I71" s="207">
        <v>19215</v>
      </c>
      <c r="J71" s="207">
        <v>0</v>
      </c>
      <c r="K71" s="207">
        <v>0</v>
      </c>
      <c r="L71" s="207">
        <v>0</v>
      </c>
      <c r="M71" s="207">
        <v>0</v>
      </c>
      <c r="N71" s="90">
        <f>O71+P71+Q71+R71</f>
        <v>0</v>
      </c>
      <c r="O71" s="207">
        <v>0</v>
      </c>
      <c r="P71" s="207">
        <v>0</v>
      </c>
      <c r="Q71" s="207">
        <v>0</v>
      </c>
      <c r="R71" s="207">
        <v>0</v>
      </c>
      <c r="S71" s="90">
        <f>Q71+P71+O71+M71+L71+R71</f>
        <v>0</v>
      </c>
      <c r="T71" s="212">
        <f t="shared" si="19"/>
        <v>100</v>
      </c>
      <c r="U71" s="340">
        <f t="shared" si="3"/>
        <v>0</v>
      </c>
      <c r="V71" s="102">
        <f t="shared" si="4"/>
        <v>0</v>
      </c>
    </row>
    <row r="72" spans="1:22" ht="20.25" thickBot="1">
      <c r="A72" s="95">
        <v>8.4</v>
      </c>
      <c r="B72" s="213" t="s">
        <v>158</v>
      </c>
      <c r="C72" s="108">
        <f>D72+E72</f>
        <v>42014857</v>
      </c>
      <c r="D72" s="198">
        <v>30779598</v>
      </c>
      <c r="E72" s="198">
        <v>11235259</v>
      </c>
      <c r="F72" s="108">
        <f>G72+H72+I72+J72+K72+L72+M72</f>
        <v>16291514</v>
      </c>
      <c r="G72" s="209">
        <v>200</v>
      </c>
      <c r="H72" s="209">
        <v>987209</v>
      </c>
      <c r="I72" s="209">
        <v>3878545</v>
      </c>
      <c r="J72" s="209">
        <v>700000</v>
      </c>
      <c r="K72" s="209">
        <v>0</v>
      </c>
      <c r="L72" s="209">
        <v>0</v>
      </c>
      <c r="M72" s="209">
        <v>10725560</v>
      </c>
      <c r="N72" s="108">
        <f>O72+P72+Q72+R72</f>
        <v>25723343</v>
      </c>
      <c r="O72" s="209">
        <v>0</v>
      </c>
      <c r="P72" s="209">
        <v>0</v>
      </c>
      <c r="Q72" s="209">
        <v>25515316</v>
      </c>
      <c r="R72" s="209">
        <v>208027</v>
      </c>
      <c r="S72" s="108">
        <f>Q72+P72+O72+M72+L72+R72</f>
        <v>36448903</v>
      </c>
      <c r="T72" s="188">
        <f t="shared" si="19"/>
        <v>34.164743681894755</v>
      </c>
      <c r="U72" s="340">
        <f t="shared" si="3"/>
        <v>0</v>
      </c>
      <c r="V72" s="102">
        <f t="shared" si="4"/>
        <v>0</v>
      </c>
    </row>
    <row r="73" spans="1:22" ht="20.25" thickTop="1">
      <c r="A73" s="96">
        <v>9</v>
      </c>
      <c r="B73" s="97" t="s">
        <v>159</v>
      </c>
      <c r="C73" s="98">
        <f>SUM(C74:C76)</f>
        <v>35943202</v>
      </c>
      <c r="D73" s="98">
        <f aca="true" t="shared" si="29" ref="D73:S73">SUM(D74:D76)</f>
        <v>32373438</v>
      </c>
      <c r="E73" s="98">
        <f t="shared" si="29"/>
        <v>3569764</v>
      </c>
      <c r="F73" s="98">
        <f t="shared" si="29"/>
        <v>34171051</v>
      </c>
      <c r="G73" s="98">
        <f t="shared" si="29"/>
        <v>193710</v>
      </c>
      <c r="H73" s="98">
        <f t="shared" si="29"/>
        <v>1661328</v>
      </c>
      <c r="I73" s="98">
        <f t="shared" si="29"/>
        <v>233697</v>
      </c>
      <c r="J73" s="98">
        <f t="shared" si="29"/>
        <v>469522</v>
      </c>
      <c r="K73" s="98">
        <f t="shared" si="29"/>
        <v>2986</v>
      </c>
      <c r="L73" s="98">
        <f t="shared" si="29"/>
        <v>31609808</v>
      </c>
      <c r="M73" s="98">
        <f t="shared" si="29"/>
        <v>0</v>
      </c>
      <c r="N73" s="98">
        <f t="shared" si="29"/>
        <v>1772151</v>
      </c>
      <c r="O73" s="98">
        <f t="shared" si="29"/>
        <v>1009881</v>
      </c>
      <c r="P73" s="98">
        <f t="shared" si="29"/>
        <v>0</v>
      </c>
      <c r="Q73" s="98">
        <f t="shared" si="29"/>
        <v>0</v>
      </c>
      <c r="R73" s="98">
        <f t="shared" si="29"/>
        <v>762270</v>
      </c>
      <c r="S73" s="98">
        <f t="shared" si="29"/>
        <v>33381959</v>
      </c>
      <c r="T73" s="99">
        <f t="shared" si="19"/>
        <v>7.495359156497703</v>
      </c>
      <c r="U73" s="340">
        <f t="shared" si="3"/>
        <v>0</v>
      </c>
      <c r="V73" s="102">
        <f t="shared" si="4"/>
        <v>0</v>
      </c>
    </row>
    <row r="74" spans="1:22" ht="19.5">
      <c r="A74" s="94">
        <v>9.1</v>
      </c>
      <c r="B74" s="210" t="s">
        <v>160</v>
      </c>
      <c r="C74" s="90">
        <f>D74+E74</f>
        <v>27093892</v>
      </c>
      <c r="D74" s="214">
        <v>24903034</v>
      </c>
      <c r="E74" s="214">
        <v>2190858</v>
      </c>
      <c r="F74" s="90">
        <f>G74+H74+I74+J74+K74+L74+M74</f>
        <v>25874909</v>
      </c>
      <c r="G74" s="214">
        <v>176710</v>
      </c>
      <c r="H74" s="214">
        <v>684541</v>
      </c>
      <c r="I74" s="214">
        <v>147236</v>
      </c>
      <c r="J74" s="214">
        <v>383709</v>
      </c>
      <c r="K74" s="214">
        <v>2406</v>
      </c>
      <c r="L74" s="214">
        <v>24480307</v>
      </c>
      <c r="M74" s="215">
        <v>0</v>
      </c>
      <c r="N74" s="90">
        <f>O74+P74+Q74+R74</f>
        <v>1218983</v>
      </c>
      <c r="O74" s="214">
        <v>982863</v>
      </c>
      <c r="P74" s="215">
        <v>0</v>
      </c>
      <c r="Q74" s="214">
        <v>0</v>
      </c>
      <c r="R74" s="214">
        <v>236120</v>
      </c>
      <c r="S74" s="90">
        <f>Q74+P74+O74+M74+L74+R74</f>
        <v>25699290</v>
      </c>
      <c r="T74" s="216">
        <f t="shared" si="19"/>
        <v>5.389785138954498</v>
      </c>
      <c r="U74" s="340">
        <f t="shared" si="3"/>
        <v>0</v>
      </c>
      <c r="V74" s="102">
        <f t="shared" si="4"/>
        <v>0</v>
      </c>
    </row>
    <row r="75" spans="1:22" ht="19.5">
      <c r="A75" s="94">
        <v>9.2</v>
      </c>
      <c r="B75" s="210" t="s">
        <v>161</v>
      </c>
      <c r="C75" s="90">
        <f>D75+E75</f>
        <v>8847910</v>
      </c>
      <c r="D75" s="214">
        <v>7470404</v>
      </c>
      <c r="E75" s="214">
        <v>1377506</v>
      </c>
      <c r="F75" s="90">
        <f>G75+H75+I75+J75+K75+L75+M75</f>
        <v>8294742</v>
      </c>
      <c r="G75" s="214">
        <v>17000</v>
      </c>
      <c r="H75" s="214">
        <v>975387</v>
      </c>
      <c r="I75" s="214">
        <v>86461</v>
      </c>
      <c r="J75" s="214">
        <v>85813</v>
      </c>
      <c r="K75" s="214">
        <v>580</v>
      </c>
      <c r="L75" s="214">
        <v>7129501</v>
      </c>
      <c r="M75" s="214">
        <v>0</v>
      </c>
      <c r="N75" s="90">
        <f>O75+P75+Q75+R75</f>
        <v>553168</v>
      </c>
      <c r="O75" s="214">
        <v>27018</v>
      </c>
      <c r="P75" s="214">
        <v>0</v>
      </c>
      <c r="Q75" s="214">
        <v>0</v>
      </c>
      <c r="R75" s="214">
        <v>526150</v>
      </c>
      <c r="S75" s="90">
        <f>Q75+P75+O75+M75+L75+R75</f>
        <v>7682669</v>
      </c>
      <c r="T75" s="217">
        <f>(G75+H75+I75+J75+K75)*100/F75</f>
        <v>14.047947482875296</v>
      </c>
      <c r="U75" s="340">
        <f t="shared" si="3"/>
        <v>0</v>
      </c>
      <c r="V75" s="102">
        <f t="shared" si="4"/>
        <v>0</v>
      </c>
    </row>
    <row r="76" spans="1:22" ht="20.25" thickBot="1">
      <c r="A76" s="95">
        <v>9.3</v>
      </c>
      <c r="B76" s="218" t="s">
        <v>162</v>
      </c>
      <c r="C76" s="108">
        <f>D76+E76</f>
        <v>1400</v>
      </c>
      <c r="D76" s="219">
        <v>0</v>
      </c>
      <c r="E76" s="219">
        <v>1400</v>
      </c>
      <c r="F76" s="108">
        <f>G76+H76+I76+J76+K76+L76+M76</f>
        <v>1400</v>
      </c>
      <c r="G76" s="219">
        <v>0</v>
      </c>
      <c r="H76" s="219">
        <v>1400</v>
      </c>
      <c r="I76" s="219">
        <v>0</v>
      </c>
      <c r="J76" s="219">
        <v>0</v>
      </c>
      <c r="K76" s="219">
        <v>0</v>
      </c>
      <c r="L76" s="219">
        <v>0</v>
      </c>
      <c r="M76" s="219">
        <v>0</v>
      </c>
      <c r="N76" s="108">
        <f>O76+P76+Q76+R76</f>
        <v>0</v>
      </c>
      <c r="O76" s="219">
        <v>0</v>
      </c>
      <c r="P76" s="219">
        <v>0</v>
      </c>
      <c r="Q76" s="219">
        <v>0</v>
      </c>
      <c r="R76" s="219">
        <v>0</v>
      </c>
      <c r="S76" s="108">
        <f>Q76+P76+O76+M76+L76+R76</f>
        <v>0</v>
      </c>
      <c r="T76" s="220">
        <f>(G76+H76+I76+J76+K76)*100/F76</f>
        <v>100</v>
      </c>
      <c r="U76" s="340">
        <f>N75+F75-C75</f>
        <v>0</v>
      </c>
      <c r="V76" s="102">
        <f t="shared" si="4"/>
        <v>0</v>
      </c>
    </row>
    <row r="77" spans="1:22" ht="20.25" thickTop="1">
      <c r="A77" s="96">
        <v>10</v>
      </c>
      <c r="B77" s="97" t="s">
        <v>163</v>
      </c>
      <c r="C77" s="98">
        <f>SUM(C78:C79)</f>
        <v>3205288</v>
      </c>
      <c r="D77" s="98">
        <f aca="true" t="shared" si="30" ref="D77:R77">SUM(D78:D79)</f>
        <v>2761614</v>
      </c>
      <c r="E77" s="98">
        <f t="shared" si="30"/>
        <v>443674</v>
      </c>
      <c r="F77" s="98">
        <f t="shared" si="30"/>
        <v>1409115</v>
      </c>
      <c r="G77" s="98">
        <f t="shared" si="30"/>
        <v>0</v>
      </c>
      <c r="H77" s="98">
        <f t="shared" si="30"/>
        <v>640823</v>
      </c>
      <c r="I77" s="98">
        <f t="shared" si="30"/>
        <v>16788</v>
      </c>
      <c r="J77" s="98">
        <f t="shared" si="30"/>
        <v>541605</v>
      </c>
      <c r="K77" s="98">
        <f t="shared" si="30"/>
        <v>0</v>
      </c>
      <c r="L77" s="98">
        <f t="shared" si="30"/>
        <v>209899</v>
      </c>
      <c r="M77" s="98">
        <f t="shared" si="30"/>
        <v>0</v>
      </c>
      <c r="N77" s="98">
        <f t="shared" si="30"/>
        <v>1796173</v>
      </c>
      <c r="O77" s="98">
        <f t="shared" si="30"/>
        <v>318820</v>
      </c>
      <c r="P77" s="98">
        <f t="shared" si="30"/>
        <v>0</v>
      </c>
      <c r="Q77" s="98">
        <f t="shared" si="30"/>
        <v>894185</v>
      </c>
      <c r="R77" s="98">
        <f t="shared" si="30"/>
        <v>583168</v>
      </c>
      <c r="S77" s="98">
        <f>Q77+P77+O77+M77+L77</f>
        <v>1422904</v>
      </c>
      <c r="T77" s="99">
        <f t="shared" si="19"/>
        <v>85.10419660567094</v>
      </c>
      <c r="U77" s="340">
        <f t="shared" si="3"/>
        <v>0</v>
      </c>
      <c r="V77" s="102">
        <f>R77+Q77+P77+O77-N77</f>
        <v>0</v>
      </c>
    </row>
    <row r="78" spans="1:22" ht="19.5">
      <c r="A78" s="74">
        <v>10.1</v>
      </c>
      <c r="B78" s="153" t="s">
        <v>164</v>
      </c>
      <c r="C78" s="221">
        <f>D78+E78</f>
        <v>443656</v>
      </c>
      <c r="D78" s="222">
        <v>130509</v>
      </c>
      <c r="E78" s="222">
        <v>313147</v>
      </c>
      <c r="F78" s="221">
        <f>G78+H78+I78+J78+K78+L78+M78</f>
        <v>271280</v>
      </c>
      <c r="G78" s="222">
        <v>0</v>
      </c>
      <c r="H78" s="222">
        <v>226596</v>
      </c>
      <c r="I78" s="222">
        <v>0</v>
      </c>
      <c r="J78" s="222">
        <v>0</v>
      </c>
      <c r="K78" s="222">
        <v>0</v>
      </c>
      <c r="L78" s="222">
        <v>44684</v>
      </c>
      <c r="M78" s="222">
        <v>0</v>
      </c>
      <c r="N78" s="90">
        <f>O78+P78+Q78+R78</f>
        <v>172376</v>
      </c>
      <c r="O78" s="222">
        <v>53271</v>
      </c>
      <c r="P78" s="222">
        <v>0</v>
      </c>
      <c r="Q78" s="222">
        <v>0</v>
      </c>
      <c r="R78" s="222">
        <v>119105</v>
      </c>
      <c r="S78" s="98">
        <f>Q78+P78+O78+M78+L78+R78</f>
        <v>217060</v>
      </c>
      <c r="T78" s="109">
        <f t="shared" si="19"/>
        <v>83.52845768209967</v>
      </c>
      <c r="U78" s="340">
        <f t="shared" si="3"/>
        <v>0</v>
      </c>
      <c r="V78" s="102">
        <f>R78+Q78+P78+O78-N78</f>
        <v>0</v>
      </c>
    </row>
    <row r="79" spans="1:22" ht="20.25" thickBot="1">
      <c r="A79" s="75">
        <v>10.2</v>
      </c>
      <c r="B79" s="223" t="s">
        <v>165</v>
      </c>
      <c r="C79" s="108">
        <f>D79+E79</f>
        <v>2761632</v>
      </c>
      <c r="D79" s="209">
        <v>2631105</v>
      </c>
      <c r="E79" s="209">
        <v>130527</v>
      </c>
      <c r="F79" s="108">
        <f>G79+H79+I79+J79+K79+L79+M79</f>
        <v>1137835</v>
      </c>
      <c r="G79" s="209">
        <v>0</v>
      </c>
      <c r="H79" s="209">
        <v>414227</v>
      </c>
      <c r="I79" s="209">
        <v>16788</v>
      </c>
      <c r="J79" s="209">
        <v>541605</v>
      </c>
      <c r="K79" s="209">
        <v>0</v>
      </c>
      <c r="L79" s="209">
        <v>165215</v>
      </c>
      <c r="M79" s="209">
        <v>0</v>
      </c>
      <c r="N79" s="224">
        <f>O79+P79+Q79+R79</f>
        <v>1623797</v>
      </c>
      <c r="O79" s="209">
        <v>265549</v>
      </c>
      <c r="P79" s="209">
        <v>0</v>
      </c>
      <c r="Q79" s="209">
        <v>894185</v>
      </c>
      <c r="R79" s="209">
        <v>464063</v>
      </c>
      <c r="S79" s="108">
        <f>Q79+P79+O79+M79+L79+R79</f>
        <v>1789012</v>
      </c>
      <c r="T79" s="188">
        <f t="shared" si="19"/>
        <v>85.47988065053369</v>
      </c>
      <c r="U79" s="340">
        <f t="shared" si="3"/>
        <v>0</v>
      </c>
      <c r="V79" s="102">
        <f>R79+Q79+P79+O79-N79</f>
        <v>0</v>
      </c>
    </row>
    <row r="80" spans="1:21" ht="17.25" thickTop="1">
      <c r="A80" s="286" t="s">
        <v>173</v>
      </c>
      <c r="B80" s="286"/>
      <c r="C80" s="286"/>
      <c r="D80" s="286"/>
      <c r="E80" s="286"/>
      <c r="F80" s="286"/>
      <c r="G80" s="286"/>
      <c r="H80" s="100"/>
      <c r="I80" s="100"/>
      <c r="J80" s="100"/>
      <c r="K80" s="100"/>
      <c r="L80" s="230" t="s">
        <v>173</v>
      </c>
      <c r="M80" s="230"/>
      <c r="N80" s="230"/>
      <c r="O80" s="230"/>
      <c r="P80" s="230"/>
      <c r="Q80" s="230"/>
      <c r="R80" s="230"/>
      <c r="S80" s="230"/>
      <c r="T80" s="230"/>
      <c r="U80" s="78"/>
    </row>
    <row r="81" spans="1:21" ht="16.5">
      <c r="A81" s="266" t="s">
        <v>8</v>
      </c>
      <c r="B81" s="266"/>
      <c r="C81" s="266"/>
      <c r="D81" s="266"/>
      <c r="E81" s="266"/>
      <c r="F81" s="266"/>
      <c r="G81" s="266"/>
      <c r="H81" s="100"/>
      <c r="I81" s="100"/>
      <c r="J81" s="100"/>
      <c r="K81" s="100"/>
      <c r="L81" s="232" t="s">
        <v>171</v>
      </c>
      <c r="M81" s="232"/>
      <c r="N81" s="232"/>
      <c r="O81" s="232"/>
      <c r="P81" s="232"/>
      <c r="Q81" s="232"/>
      <c r="R81" s="232"/>
      <c r="S81" s="232"/>
      <c r="T81" s="232"/>
      <c r="U81" s="81"/>
    </row>
    <row r="82" spans="1:21" ht="16.5">
      <c r="A82" s="82"/>
      <c r="B82" s="100"/>
      <c r="C82" s="100"/>
      <c r="D82" s="100"/>
      <c r="E82" s="100"/>
      <c r="F82" s="100"/>
      <c r="G82" s="100"/>
      <c r="H82" s="100"/>
      <c r="I82" s="100"/>
      <c r="J82" s="100"/>
      <c r="K82" s="100"/>
      <c r="L82" s="232" t="s">
        <v>95</v>
      </c>
      <c r="M82" s="232"/>
      <c r="N82" s="232"/>
      <c r="O82" s="232"/>
      <c r="P82" s="232"/>
      <c r="Q82" s="232"/>
      <c r="R82" s="232"/>
      <c r="S82" s="232"/>
      <c r="T82" s="232"/>
      <c r="U82" s="82"/>
    </row>
    <row r="83" spans="1:21" ht="16.5">
      <c r="A83" s="85"/>
      <c r="B83" s="100"/>
      <c r="C83" s="100"/>
      <c r="D83" s="100"/>
      <c r="E83" s="100"/>
      <c r="F83" s="100"/>
      <c r="G83" s="100"/>
      <c r="H83" s="100"/>
      <c r="I83" s="100"/>
      <c r="J83" s="100"/>
      <c r="K83" s="100"/>
      <c r="L83" s="100"/>
      <c r="M83" s="100"/>
      <c r="N83" s="100"/>
      <c r="O83" s="100"/>
      <c r="P83" s="100"/>
      <c r="Q83" s="100"/>
      <c r="R83" s="100"/>
      <c r="S83" s="100"/>
      <c r="T83" s="100"/>
      <c r="U83" s="38"/>
    </row>
    <row r="84" spans="1:21" ht="16.5">
      <c r="A84" s="101"/>
      <c r="B84" s="100"/>
      <c r="C84" s="100"/>
      <c r="D84" s="100"/>
      <c r="E84" s="100"/>
      <c r="F84" s="100"/>
      <c r="G84" s="100"/>
      <c r="H84" s="100"/>
      <c r="I84" s="100"/>
      <c r="J84" s="100"/>
      <c r="K84" s="100"/>
      <c r="L84" s="100"/>
      <c r="M84" s="100"/>
      <c r="N84" s="100"/>
      <c r="O84" s="100"/>
      <c r="P84" s="100"/>
      <c r="Q84" s="100"/>
      <c r="R84" s="100"/>
      <c r="S84" s="100"/>
      <c r="T84" s="100"/>
      <c r="U84" s="38"/>
    </row>
    <row r="85" spans="1:21" ht="16.5">
      <c r="A85" s="101"/>
      <c r="B85" s="100"/>
      <c r="C85" s="100"/>
      <c r="D85" s="100"/>
      <c r="E85" s="100"/>
      <c r="F85" s="100"/>
      <c r="G85" s="100"/>
      <c r="H85" s="100"/>
      <c r="I85" s="100"/>
      <c r="J85" s="100"/>
      <c r="K85" s="100"/>
      <c r="L85" s="100"/>
      <c r="M85" s="100"/>
      <c r="N85" s="100"/>
      <c r="O85" s="343" t="s">
        <v>177</v>
      </c>
      <c r="P85" s="343"/>
      <c r="Q85" s="100"/>
      <c r="R85" s="100"/>
      <c r="S85" s="100"/>
      <c r="T85" s="100"/>
      <c r="U85" s="38"/>
    </row>
    <row r="86" spans="1:21" ht="16.5">
      <c r="A86" s="101"/>
      <c r="B86" s="100"/>
      <c r="C86" s="100"/>
      <c r="D86" s="100"/>
      <c r="E86" s="100"/>
      <c r="F86" s="100"/>
      <c r="G86" s="100"/>
      <c r="H86" s="100"/>
      <c r="I86" s="100"/>
      <c r="J86" s="100"/>
      <c r="K86" s="100"/>
      <c r="L86" s="100"/>
      <c r="M86" s="100"/>
      <c r="N86" s="100"/>
      <c r="O86" s="100"/>
      <c r="P86" s="100"/>
      <c r="Q86" s="100"/>
      <c r="R86" s="100"/>
      <c r="S86" s="100"/>
      <c r="T86" s="100"/>
      <c r="U86" s="38"/>
    </row>
    <row r="87" spans="1:21" ht="16.5">
      <c r="A87" s="101"/>
      <c r="B87" s="100"/>
      <c r="C87" s="100"/>
      <c r="D87" s="100"/>
      <c r="E87" s="100"/>
      <c r="F87" s="100"/>
      <c r="G87" s="100"/>
      <c r="H87" s="100"/>
      <c r="I87" s="100"/>
      <c r="J87" s="100"/>
      <c r="K87" s="100"/>
      <c r="L87" s="100"/>
      <c r="M87" s="100"/>
      <c r="N87" s="100"/>
      <c r="O87" s="100"/>
      <c r="P87" s="100"/>
      <c r="Q87" s="100"/>
      <c r="R87" s="100"/>
      <c r="S87" s="100"/>
      <c r="T87" s="100"/>
      <c r="U87" s="38"/>
    </row>
    <row r="88" spans="1:21" ht="16.5">
      <c r="A88" s="226" t="s">
        <v>97</v>
      </c>
      <c r="B88" s="226"/>
      <c r="C88" s="226"/>
      <c r="D88" s="226"/>
      <c r="E88" s="226"/>
      <c r="F88" s="226"/>
      <c r="G88" s="226"/>
      <c r="H88" s="100"/>
      <c r="I88" s="100"/>
      <c r="J88" s="100"/>
      <c r="K88" s="100"/>
      <c r="L88" s="232" t="s">
        <v>96</v>
      </c>
      <c r="M88" s="232"/>
      <c r="N88" s="232"/>
      <c r="O88" s="232"/>
      <c r="P88" s="232"/>
      <c r="Q88" s="232"/>
      <c r="R88" s="232"/>
      <c r="S88" s="232"/>
      <c r="T88" s="232"/>
      <c r="U88" s="38"/>
    </row>
  </sheetData>
  <mergeCells count="47">
    <mergeCell ref="O85:P85"/>
    <mergeCell ref="A4:D4"/>
    <mergeCell ref="O2:T2"/>
    <mergeCell ref="A3:D3"/>
    <mergeCell ref="E3:N3"/>
    <mergeCell ref="O3:T3"/>
    <mergeCell ref="E4:N4"/>
    <mergeCell ref="O4:T4"/>
    <mergeCell ref="A1:D1"/>
    <mergeCell ref="E1:N1"/>
    <mergeCell ref="A2:D2"/>
    <mergeCell ref="E2:N2"/>
    <mergeCell ref="C6:E6"/>
    <mergeCell ref="F6:S6"/>
    <mergeCell ref="T6:T10"/>
    <mergeCell ref="C7:C10"/>
    <mergeCell ref="D7:E8"/>
    <mergeCell ref="F7:M7"/>
    <mergeCell ref="G9:G10"/>
    <mergeCell ref="S7:S10"/>
    <mergeCell ref="F8:F10"/>
    <mergeCell ref="G8:M8"/>
    <mergeCell ref="N8:N10"/>
    <mergeCell ref="I9:I10"/>
    <mergeCell ref="J9:J10"/>
    <mergeCell ref="K9:K10"/>
    <mergeCell ref="L9:L10"/>
    <mergeCell ref="O8:R8"/>
    <mergeCell ref="N7:R7"/>
    <mergeCell ref="L82:T82"/>
    <mergeCell ref="A88:G88"/>
    <mergeCell ref="L88:T88"/>
    <mergeCell ref="A11:B11"/>
    <mergeCell ref="A12:B12"/>
    <mergeCell ref="A80:G80"/>
    <mergeCell ref="L80:T80"/>
    <mergeCell ref="R9:R10"/>
    <mergeCell ref="A81:G81"/>
    <mergeCell ref="L81:T81"/>
    <mergeCell ref="M9:M10"/>
    <mergeCell ref="O9:O10"/>
    <mergeCell ref="P9:P10"/>
    <mergeCell ref="Q9:Q10"/>
    <mergeCell ref="D9:D10"/>
    <mergeCell ref="E9:E10"/>
    <mergeCell ref="H9:H10"/>
    <mergeCell ref="A6:B10"/>
  </mergeCells>
  <printOptions/>
  <pageMargins left="0" right="0" top="0" bottom="0"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4" customWidth="1"/>
    <col min="2" max="2" width="26.00390625" style="4" customWidth="1"/>
    <col min="3" max="3" width="16.625" style="4" customWidth="1"/>
    <col min="4" max="4" width="20.25390625" style="4" customWidth="1"/>
    <col min="5" max="5" width="12.625" style="4" customWidth="1"/>
    <col min="6" max="6" width="15.25390625" style="4" customWidth="1"/>
    <col min="7" max="7" width="12.375" style="4" customWidth="1"/>
    <col min="8" max="8" width="15.00390625" style="4" customWidth="1"/>
    <col min="9" max="16384" width="9.00390625" style="4" customWidth="1"/>
  </cols>
  <sheetData>
    <row r="1" spans="1:8" ht="19.5" customHeight="1">
      <c r="A1" s="314" t="s">
        <v>26</v>
      </c>
      <c r="B1" s="314"/>
      <c r="C1" s="320" t="s">
        <v>85</v>
      </c>
      <c r="D1" s="320"/>
      <c r="E1" s="320"/>
      <c r="F1" s="315" t="s">
        <v>81</v>
      </c>
      <c r="G1" s="315"/>
      <c r="H1" s="315"/>
    </row>
    <row r="2" spans="1:8" ht="33.75" customHeight="1">
      <c r="A2" s="316" t="s">
        <v>88</v>
      </c>
      <c r="B2" s="316"/>
      <c r="C2" s="320"/>
      <c r="D2" s="320"/>
      <c r="E2" s="320"/>
      <c r="F2" s="317" t="s">
        <v>82</v>
      </c>
      <c r="G2" s="317"/>
      <c r="H2" s="317"/>
    </row>
    <row r="3" spans="1:8" ht="19.5" customHeight="1">
      <c r="A3" s="13" t="s">
        <v>75</v>
      </c>
      <c r="B3" s="13"/>
      <c r="C3" s="31"/>
      <c r="D3" s="31"/>
      <c r="E3" s="31"/>
      <c r="F3" s="317" t="s">
        <v>83</v>
      </c>
      <c r="G3" s="317"/>
      <c r="H3" s="317"/>
    </row>
    <row r="4" spans="1:8" s="14" customFormat="1" ht="19.5" customHeight="1">
      <c r="A4" s="13"/>
      <c r="B4" s="13"/>
      <c r="D4" s="15"/>
      <c r="F4" s="16" t="s">
        <v>84</v>
      </c>
      <c r="G4" s="16"/>
      <c r="H4" s="16"/>
    </row>
    <row r="5" spans="1:8" s="30" customFormat="1" ht="36" customHeight="1">
      <c r="A5" s="333" t="s">
        <v>69</v>
      </c>
      <c r="B5" s="334"/>
      <c r="C5" s="337" t="s">
        <v>79</v>
      </c>
      <c r="D5" s="338"/>
      <c r="E5" s="339" t="s">
        <v>78</v>
      </c>
      <c r="F5" s="339"/>
      <c r="G5" s="339"/>
      <c r="H5" s="319"/>
    </row>
    <row r="6" spans="1:8" s="30" customFormat="1" ht="20.25" customHeight="1">
      <c r="A6" s="335"/>
      <c r="B6" s="336"/>
      <c r="C6" s="321" t="s">
        <v>4</v>
      </c>
      <c r="D6" s="321" t="s">
        <v>86</v>
      </c>
      <c r="E6" s="318" t="s">
        <v>80</v>
      </c>
      <c r="F6" s="319"/>
      <c r="G6" s="318" t="s">
        <v>87</v>
      </c>
      <c r="H6" s="319"/>
    </row>
    <row r="7" spans="1:8" s="30" customFormat="1" ht="52.5" customHeight="1">
      <c r="A7" s="335"/>
      <c r="B7" s="336"/>
      <c r="C7" s="322"/>
      <c r="D7" s="322"/>
      <c r="E7" s="12" t="s">
        <v>4</v>
      </c>
      <c r="F7" s="12" t="s">
        <v>18</v>
      </c>
      <c r="G7" s="12" t="s">
        <v>4</v>
      </c>
      <c r="H7" s="12" t="s">
        <v>18</v>
      </c>
    </row>
    <row r="8" spans="1:8" ht="15" customHeight="1">
      <c r="A8" s="324" t="s">
        <v>15</v>
      </c>
      <c r="B8" s="325"/>
      <c r="C8" s="17">
        <v>1</v>
      </c>
      <c r="D8" s="17" t="s">
        <v>41</v>
      </c>
      <c r="E8" s="17" t="s">
        <v>42</v>
      </c>
      <c r="F8" s="17" t="s">
        <v>70</v>
      </c>
      <c r="G8" s="17" t="s">
        <v>71</v>
      </c>
      <c r="H8" s="17" t="s">
        <v>72</v>
      </c>
    </row>
    <row r="9" spans="1:8" ht="26.25" customHeight="1">
      <c r="A9" s="326" t="s">
        <v>33</v>
      </c>
      <c r="B9" s="327"/>
      <c r="C9" s="17"/>
      <c r="D9" s="17"/>
      <c r="E9" s="17"/>
      <c r="F9" s="17"/>
      <c r="G9" s="17"/>
      <c r="H9" s="17"/>
    </row>
    <row r="10" spans="1:8" ht="24.75" customHeight="1">
      <c r="A10" s="18" t="s">
        <v>0</v>
      </c>
      <c r="B10" s="19" t="s">
        <v>20</v>
      </c>
      <c r="C10" s="11"/>
      <c r="D10" s="20"/>
      <c r="E10" s="20"/>
      <c r="F10" s="20"/>
      <c r="G10" s="20"/>
      <c r="H10" s="20"/>
    </row>
    <row r="11" spans="1:8" ht="24.75" customHeight="1">
      <c r="A11" s="21" t="s">
        <v>1</v>
      </c>
      <c r="B11" s="22" t="s">
        <v>21</v>
      </c>
      <c r="C11" s="11"/>
      <c r="D11" s="20"/>
      <c r="E11" s="20"/>
      <c r="F11" s="20"/>
      <c r="G11" s="20"/>
      <c r="H11" s="20"/>
    </row>
    <row r="12" spans="1:8" ht="24.75" customHeight="1">
      <c r="A12" s="23" t="s">
        <v>40</v>
      </c>
      <c r="B12" s="11" t="s">
        <v>22</v>
      </c>
      <c r="C12" s="11"/>
      <c r="D12" s="20"/>
      <c r="E12" s="20"/>
      <c r="F12" s="20"/>
      <c r="G12" s="20"/>
      <c r="H12" s="20"/>
    </row>
    <row r="13" spans="1:8" ht="24.75" customHeight="1">
      <c r="A13" s="23" t="s">
        <v>41</v>
      </c>
      <c r="B13" s="11" t="s">
        <v>22</v>
      </c>
      <c r="C13" s="11"/>
      <c r="D13" s="20"/>
      <c r="E13" s="20"/>
      <c r="F13" s="20"/>
      <c r="G13" s="20"/>
      <c r="H13" s="20"/>
    </row>
    <row r="14" spans="1:8" ht="24.75" customHeight="1">
      <c r="A14" s="23" t="s">
        <v>42</v>
      </c>
      <c r="B14" s="11" t="s">
        <v>22</v>
      </c>
      <c r="C14" s="11"/>
      <c r="D14" s="20"/>
      <c r="E14" s="20"/>
      <c r="F14" s="20"/>
      <c r="G14" s="20"/>
      <c r="H14" s="20"/>
    </row>
    <row r="15" spans="1:8" ht="24.75" customHeight="1">
      <c r="A15" s="23" t="s">
        <v>23</v>
      </c>
      <c r="B15" s="32" t="s">
        <v>23</v>
      </c>
      <c r="C15" s="24"/>
      <c r="D15" s="25"/>
      <c r="E15" s="25"/>
      <c r="F15" s="25"/>
      <c r="G15" s="25"/>
      <c r="H15" s="25"/>
    </row>
    <row r="16" spans="2:8" ht="16.5" customHeight="1">
      <c r="B16" s="328" t="s">
        <v>55</v>
      </c>
      <c r="C16" s="328"/>
      <c r="D16" s="33"/>
      <c r="E16" s="330" t="s">
        <v>24</v>
      </c>
      <c r="F16" s="330"/>
      <c r="G16" s="330"/>
      <c r="H16" s="330"/>
    </row>
    <row r="17" spans="2:8" ht="15.75" customHeight="1">
      <c r="B17" s="328"/>
      <c r="C17" s="328"/>
      <c r="D17" s="33"/>
      <c r="E17" s="331" t="s">
        <v>35</v>
      </c>
      <c r="F17" s="331"/>
      <c r="G17" s="331"/>
      <c r="H17" s="331"/>
    </row>
    <row r="18" spans="2:8" s="34" customFormat="1" ht="15.75" customHeight="1">
      <c r="B18" s="328"/>
      <c r="C18" s="328"/>
      <c r="D18" s="35"/>
      <c r="E18" s="332" t="s">
        <v>54</v>
      </c>
      <c r="F18" s="332"/>
      <c r="G18" s="332"/>
      <c r="H18" s="332"/>
    </row>
    <row r="20" ht="15.75">
      <c r="B20" s="26"/>
    </row>
    <row r="22" ht="15.75" hidden="1">
      <c r="A22" s="27" t="s">
        <v>38</v>
      </c>
    </row>
    <row r="23" spans="1:3" ht="15.75" hidden="1">
      <c r="A23" s="28"/>
      <c r="B23" s="329" t="s">
        <v>44</v>
      </c>
      <c r="C23" s="329"/>
    </row>
    <row r="24" spans="1:8" ht="15.75" customHeight="1" hidden="1">
      <c r="A24" s="29" t="s">
        <v>25</v>
      </c>
      <c r="B24" s="323" t="s">
        <v>48</v>
      </c>
      <c r="C24" s="323"/>
      <c r="D24" s="29"/>
      <c r="E24" s="29"/>
      <c r="F24" s="29"/>
      <c r="G24" s="29"/>
      <c r="H24" s="29"/>
    </row>
    <row r="25" spans="1:8" ht="15" customHeight="1" hidden="1">
      <c r="A25" s="29"/>
      <c r="B25" s="323" t="s">
        <v>50</v>
      </c>
      <c r="C25" s="323"/>
      <c r="D25" s="323"/>
      <c r="E25" s="29"/>
      <c r="F25" s="29"/>
      <c r="G25" s="29"/>
      <c r="H25" s="29"/>
    </row>
    <row r="26" spans="2:3" ht="15.75">
      <c r="B26" s="30"/>
      <c r="C26" s="30"/>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pc</cp:lastModifiedBy>
  <cp:lastPrinted>2015-09-08T02:09:54Z</cp:lastPrinted>
  <dcterms:created xsi:type="dcterms:W3CDTF">2004-03-07T02:36:29Z</dcterms:created>
  <dcterms:modified xsi:type="dcterms:W3CDTF">2015-09-10T07:35:29Z</dcterms:modified>
  <cp:category/>
  <cp:version/>
  <cp:contentType/>
  <cp:contentStatus/>
</cp:coreProperties>
</file>